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90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hristopher\OD\Parker 2018\Zoom Lock\Value Calculator\"/>
    </mc:Choice>
  </mc:AlternateContent>
  <bookViews>
    <workbookView xWindow="0" yWindow="0" windowWidth="30720" windowHeight="13380" tabRatio="721" xr2:uid="{00000000-000D-0000-FFFF-FFFF00000000}"/>
  </bookViews>
  <sheets>
    <sheet name="Value Calc 2.0" sheetId="6" r:id="rId1"/>
    <sheet name="MCAA Basic Assumptions" sheetId="4" r:id="rId2"/>
    <sheet name="MCAA Labor Unit" sheetId="5" r:id="rId3"/>
  </sheets>
  <externalReferences>
    <externalReference r:id="rId4"/>
    <externalReference r:id="rId5"/>
  </externalReferences>
  <definedNames>
    <definedName name="\A">#REF!</definedName>
    <definedName name="_QTR1">#REF!</definedName>
    <definedName name="_QTR2">#REF!</definedName>
    <definedName name="_QTR3">#REF!</definedName>
    <definedName name="_QTR4">#REF!</definedName>
    <definedName name="_USD1">#REF!</definedName>
    <definedName name="ALLGRAPHS">#REF!</definedName>
    <definedName name="Apa">#REF!</definedName>
    <definedName name="B">[1]Data!$A$31:$B$75</definedName>
    <definedName name="Bankable">#REF!</definedName>
    <definedName name="Bertea">#REF!</definedName>
    <definedName name="blank_map">#REF!</definedName>
    <definedName name="Breakeven">#REF!</definedName>
    <definedName name="by_bus_unit">[1]Data!$A$176:$AH$211</definedName>
    <definedName name="C_">[1]Data!$A$26:$G$73</definedName>
    <definedName name="CAPITAL_SUB_TOTAL">#REF!</definedName>
    <definedName name="Colorflow">#REF!</definedName>
    <definedName name="Criteria_MI">#REF!</definedName>
    <definedName name="D">[1]Data!$F$8:$G$25</definedName>
    <definedName name="Database_MI">#REF!</definedName>
    <definedName name="DCV">#REF!</definedName>
    <definedName name="Dir_Mat">#REF!</definedName>
    <definedName name="DVC">#REF!</definedName>
    <definedName name="Example">#REF!</definedName>
    <definedName name="EXPENSE_SUB_TOTAL">#REF!</definedName>
    <definedName name="Extract_MI">#REF!</definedName>
    <definedName name="Gold">#REF!</definedName>
    <definedName name="Home7">#REF!</definedName>
    <definedName name="HPI">#REF!</definedName>
    <definedName name="IHC">#REF!</definedName>
    <definedName name="Impact">'[2]2. Feature Map'!$BI$15:$BI$19</definedName>
    <definedName name="IncomeStatement">#REF!</definedName>
    <definedName name="Instructions">#REF!</definedName>
    <definedName name="Life">#REF!</definedName>
    <definedName name="m_eight">#REF!</definedName>
    <definedName name="m_four">#REF!</definedName>
    <definedName name="m_one">#REF!</definedName>
    <definedName name="m_six">#REF!</definedName>
    <definedName name="m_two">#REF!</definedName>
    <definedName name="Manapak">#REF!</definedName>
    <definedName name="Manatrol">#REF!</definedName>
    <definedName name="Midyear">#REF!</definedName>
    <definedName name="Mobile">#REF!</definedName>
    <definedName name="Order">#REF!</definedName>
    <definedName name="Partrol">#REF!</definedName>
    <definedName name="PCV">#REF!</definedName>
    <definedName name="Pressure">#REF!</definedName>
    <definedName name="PressureCurve">#REF!</definedName>
    <definedName name="RestatedIncomeStatement">#REF!</definedName>
    <definedName name="rmcAccount">"20200*"</definedName>
    <definedName name="rmcFrequency">"MON"</definedName>
    <definedName name="rmcName">"U1AG*"</definedName>
    <definedName name="RMCOptions">"*000000000000000"</definedName>
    <definedName name="Stage_Gates">'[2]1. Worksheet'!$AJ$2:$AJ$15</definedName>
    <definedName name="Start_Date">#REF!</definedName>
    <definedName name="Thread">#REF!</definedName>
  </definedNames>
  <calcPr calcId="171027"/>
</workbook>
</file>

<file path=xl/calcChain.xml><?xml version="1.0" encoding="utf-8"?>
<calcChain xmlns="http://schemas.openxmlformats.org/spreadsheetml/2006/main">
  <c r="R65" i="6" l="1"/>
  <c r="Z65" i="6" s="1"/>
  <c r="X65" i="6"/>
  <c r="Y65" i="6"/>
  <c r="AG65" i="6" l="1"/>
  <c r="AA65" i="6"/>
  <c r="W83" i="6"/>
  <c r="W72" i="6"/>
  <c r="W52" i="6"/>
  <c r="W42" i="6"/>
  <c r="W29" i="6"/>
  <c r="F47" i="6" l="1"/>
  <c r="F46" i="6"/>
  <c r="G46" i="6" s="1"/>
  <c r="AI83" i="6"/>
  <c r="D9" i="6" s="1"/>
  <c r="E9" i="6" s="1"/>
  <c r="AF83" i="6"/>
  <c r="AI72" i="6"/>
  <c r="D11" i="6" s="1"/>
  <c r="E11" i="6" s="1"/>
  <c r="AF72" i="6"/>
  <c r="R82" i="6"/>
  <c r="R81" i="6"/>
  <c r="AG81" i="6" s="1"/>
  <c r="R80" i="6"/>
  <c r="R79" i="6"/>
  <c r="AG79" i="6" s="1"/>
  <c r="R78" i="6"/>
  <c r="R77" i="6"/>
  <c r="AG77" i="6" s="1"/>
  <c r="R76" i="6"/>
  <c r="R75" i="6"/>
  <c r="AG75" i="6" s="1"/>
  <c r="R74" i="6"/>
  <c r="Z74" i="6" s="1"/>
  <c r="R71" i="6"/>
  <c r="R70" i="6"/>
  <c r="AG70" i="6" s="1"/>
  <c r="R69" i="6"/>
  <c r="Z69" i="6" s="1"/>
  <c r="R68" i="6"/>
  <c r="R67" i="6"/>
  <c r="AG67" i="6" s="1"/>
  <c r="R66" i="6"/>
  <c r="R64" i="6"/>
  <c r="R63" i="6"/>
  <c r="AG63" i="6" s="1"/>
  <c r="R62" i="6"/>
  <c r="R61" i="6"/>
  <c r="Z61" i="6" s="1"/>
  <c r="R60" i="6"/>
  <c r="R59" i="6"/>
  <c r="AG59" i="6" s="1"/>
  <c r="R58" i="6"/>
  <c r="R57" i="6"/>
  <c r="Z57" i="6" s="1"/>
  <c r="AF52" i="6"/>
  <c r="R51" i="6"/>
  <c r="AG51" i="6" s="1"/>
  <c r="R50" i="6"/>
  <c r="R49" i="6"/>
  <c r="AG49" i="6" s="1"/>
  <c r="R48" i="6"/>
  <c r="R47" i="6"/>
  <c r="AG47" i="6" s="1"/>
  <c r="R46" i="6"/>
  <c r="AG46" i="6" s="1"/>
  <c r="R45" i="6"/>
  <c r="AG45" i="6" s="1"/>
  <c r="R41" i="6"/>
  <c r="S41" i="6" s="1"/>
  <c r="T41" i="6" s="1"/>
  <c r="R40" i="6"/>
  <c r="R39" i="6"/>
  <c r="S39" i="6" s="1"/>
  <c r="T39" i="6" s="1"/>
  <c r="R38" i="6"/>
  <c r="AG38" i="6" s="1"/>
  <c r="R37" i="6"/>
  <c r="S37" i="6" s="1"/>
  <c r="T37" i="6" s="1"/>
  <c r="R36" i="6"/>
  <c r="S36" i="6" s="1"/>
  <c r="T36" i="6" s="1"/>
  <c r="R35" i="6"/>
  <c r="AG35" i="6" s="1"/>
  <c r="R34" i="6"/>
  <c r="S34" i="6" s="1"/>
  <c r="T34" i="6" s="1"/>
  <c r="R33" i="6"/>
  <c r="R32" i="6"/>
  <c r="R16" i="6"/>
  <c r="R17" i="6"/>
  <c r="S17" i="6" s="1"/>
  <c r="T17" i="6" s="1"/>
  <c r="R18" i="6"/>
  <c r="AG18" i="6" s="1"/>
  <c r="R19" i="6"/>
  <c r="S19" i="6" s="1"/>
  <c r="T19" i="6" s="1"/>
  <c r="R21" i="6"/>
  <c r="AG21" i="6" s="1"/>
  <c r="R22" i="6"/>
  <c r="S22" i="6" s="1"/>
  <c r="T22" i="6" s="1"/>
  <c r="R25" i="6"/>
  <c r="AG25" i="6" s="1"/>
  <c r="R28" i="6"/>
  <c r="S28" i="6" s="1"/>
  <c r="T28" i="6" s="1"/>
  <c r="R15" i="6"/>
  <c r="Q29" i="6"/>
  <c r="F29" i="6"/>
  <c r="F44" i="6" s="1"/>
  <c r="E29" i="6"/>
  <c r="AI42" i="6"/>
  <c r="D8" i="6" s="1"/>
  <c r="AF42" i="6"/>
  <c r="X42" i="6"/>
  <c r="V42" i="6"/>
  <c r="F8" i="6" s="1"/>
  <c r="G8" i="6" s="1"/>
  <c r="Q42" i="6"/>
  <c r="AI52" i="6"/>
  <c r="D10" i="6" s="1"/>
  <c r="E10" i="6" s="1"/>
  <c r="AF29" i="6"/>
  <c r="AI29" i="6"/>
  <c r="D7" i="6" s="1"/>
  <c r="E7" i="6" s="1"/>
  <c r="V83" i="6"/>
  <c r="F9" i="6" s="1"/>
  <c r="G9" i="6" s="1"/>
  <c r="Q83" i="6"/>
  <c r="V72" i="6"/>
  <c r="F11" i="6" s="1"/>
  <c r="G11" i="6" s="1"/>
  <c r="Q72" i="6"/>
  <c r="V52" i="6"/>
  <c r="F10" i="6" s="1"/>
  <c r="G10" i="6" s="1"/>
  <c r="Q52" i="6"/>
  <c r="X29" i="6"/>
  <c r="V29" i="6"/>
  <c r="F7" i="6" s="1"/>
  <c r="G7" i="6" s="1"/>
  <c r="R201" i="6"/>
  <c r="R200" i="6"/>
  <c r="U200" i="6" s="1"/>
  <c r="R199" i="6"/>
  <c r="R198" i="6"/>
  <c r="R197" i="6"/>
  <c r="U197" i="6" s="1"/>
  <c r="R196" i="6"/>
  <c r="U196" i="6" s="1"/>
  <c r="R195" i="6"/>
  <c r="U195" i="6" s="1"/>
  <c r="R194" i="6"/>
  <c r="Z194" i="6" s="1"/>
  <c r="R193" i="6"/>
  <c r="U193" i="6" s="1"/>
  <c r="R192" i="6"/>
  <c r="R191" i="6"/>
  <c r="U191" i="6" s="1"/>
  <c r="R190" i="6"/>
  <c r="U190" i="6" s="1"/>
  <c r="R189" i="6"/>
  <c r="U189" i="6" s="1"/>
  <c r="R188" i="6"/>
  <c r="R187" i="6"/>
  <c r="U187" i="6" s="1"/>
  <c r="R186" i="6"/>
  <c r="U186" i="6" s="1"/>
  <c r="R185" i="6"/>
  <c r="U185" i="6" s="1"/>
  <c r="R184" i="6"/>
  <c r="U184" i="6" s="1"/>
  <c r="R183" i="6"/>
  <c r="R182" i="6"/>
  <c r="R181" i="6"/>
  <c r="U181" i="6" s="1"/>
  <c r="R180" i="6"/>
  <c r="U180" i="6" s="1"/>
  <c r="R179" i="6"/>
  <c r="U179" i="6" s="1"/>
  <c r="R178" i="6"/>
  <c r="R177" i="6"/>
  <c r="U177" i="6" s="1"/>
  <c r="R176" i="6"/>
  <c r="R175" i="6"/>
  <c r="U175" i="6" s="1"/>
  <c r="R174" i="6"/>
  <c r="U174" i="6" s="1"/>
  <c r="R173" i="6"/>
  <c r="U173" i="6" s="1"/>
  <c r="R172" i="6"/>
  <c r="R171" i="6"/>
  <c r="U171" i="6" s="1"/>
  <c r="R170" i="6"/>
  <c r="U170" i="6" s="1"/>
  <c r="R169" i="6"/>
  <c r="U169" i="6" s="1"/>
  <c r="R168" i="6"/>
  <c r="U168" i="6" s="1"/>
  <c r="R167" i="6"/>
  <c r="R166" i="6"/>
  <c r="R165" i="6"/>
  <c r="U165" i="6" s="1"/>
  <c r="R164" i="6"/>
  <c r="U164" i="6" s="1"/>
  <c r="R163" i="6"/>
  <c r="U163" i="6" s="1"/>
  <c r="R162" i="6"/>
  <c r="R161" i="6"/>
  <c r="U161" i="6" s="1"/>
  <c r="R160" i="6"/>
  <c r="AG160" i="6" s="1"/>
  <c r="R159" i="6"/>
  <c r="U159" i="6" s="1"/>
  <c r="R158" i="6"/>
  <c r="Z158" i="6" s="1"/>
  <c r="R157" i="6"/>
  <c r="Z157" i="6" s="1"/>
  <c r="R156" i="6"/>
  <c r="AG156" i="6" s="1"/>
  <c r="AH156" i="6" s="1"/>
  <c r="R155" i="6"/>
  <c r="AG155" i="6" s="1"/>
  <c r="AH155" i="6" s="1"/>
  <c r="R154" i="6"/>
  <c r="AG154" i="6" s="1"/>
  <c r="R153" i="6"/>
  <c r="AG153" i="6" s="1"/>
  <c r="AH153" i="6" s="1"/>
  <c r="R152" i="6"/>
  <c r="U152" i="6" s="1"/>
  <c r="R151" i="6"/>
  <c r="U151" i="6" s="1"/>
  <c r="R150" i="6"/>
  <c r="Z150" i="6" s="1"/>
  <c r="R149" i="6"/>
  <c r="Z149" i="6" s="1"/>
  <c r="R148" i="6"/>
  <c r="AG148" i="6" s="1"/>
  <c r="AH148" i="6" s="1"/>
  <c r="R147" i="6"/>
  <c r="AG147" i="6" s="1"/>
  <c r="AH147" i="6" s="1"/>
  <c r="R146" i="6"/>
  <c r="Z146" i="6" s="1"/>
  <c r="R145" i="6"/>
  <c r="Z145" i="6" s="1"/>
  <c r="R144" i="6"/>
  <c r="Z144" i="6" s="1"/>
  <c r="R143" i="6"/>
  <c r="Z143" i="6" s="1"/>
  <c r="R142" i="6"/>
  <c r="AG142" i="6" s="1"/>
  <c r="AH142" i="6" s="1"/>
  <c r="R141" i="6"/>
  <c r="AG141" i="6" s="1"/>
  <c r="R140" i="6"/>
  <c r="AG140" i="6" s="1"/>
  <c r="AH140" i="6" s="1"/>
  <c r="R139" i="6"/>
  <c r="U139" i="6" s="1"/>
  <c r="R138" i="6"/>
  <c r="Z138" i="6" s="1"/>
  <c r="R137" i="6"/>
  <c r="Z137" i="6" s="1"/>
  <c r="R136" i="6"/>
  <c r="Z136" i="6" s="1"/>
  <c r="R135" i="6"/>
  <c r="AG135" i="6" s="1"/>
  <c r="R134" i="6"/>
  <c r="U134" i="6" s="1"/>
  <c r="R133" i="6"/>
  <c r="U133" i="6" s="1"/>
  <c r="R132" i="6"/>
  <c r="U132" i="6" s="1"/>
  <c r="R131" i="6"/>
  <c r="AG131" i="6" s="1"/>
  <c r="AH131" i="6" s="1"/>
  <c r="R130" i="6"/>
  <c r="U130" i="6" s="1"/>
  <c r="R129" i="6"/>
  <c r="U129" i="6" s="1"/>
  <c r="R128" i="6"/>
  <c r="U128" i="6" s="1"/>
  <c r="R127" i="6"/>
  <c r="Z127" i="6" s="1"/>
  <c r="R126" i="6"/>
  <c r="AG126" i="6" s="1"/>
  <c r="AH126" i="6" s="1"/>
  <c r="R125" i="6"/>
  <c r="AG125" i="6" s="1"/>
  <c r="R124" i="6"/>
  <c r="AG124" i="6" s="1"/>
  <c r="AH124" i="6" s="1"/>
  <c r="R123" i="6"/>
  <c r="U123" i="6" s="1"/>
  <c r="R122" i="6"/>
  <c r="Z122" i="6" s="1"/>
  <c r="R121" i="6"/>
  <c r="Z121" i="6" s="1"/>
  <c r="R120" i="6"/>
  <c r="Z120" i="6" s="1"/>
  <c r="R119" i="6"/>
  <c r="U119" i="6" s="1"/>
  <c r="R118" i="6"/>
  <c r="U118" i="6" s="1"/>
  <c r="R117" i="6"/>
  <c r="U117" i="6" s="1"/>
  <c r="R116" i="6"/>
  <c r="U116" i="6" s="1"/>
  <c r="R115" i="6"/>
  <c r="R114" i="6"/>
  <c r="R113" i="6"/>
  <c r="U113" i="6" s="1"/>
  <c r="R112" i="6"/>
  <c r="U112" i="6" s="1"/>
  <c r="R111" i="6"/>
  <c r="R110" i="6"/>
  <c r="R109" i="6"/>
  <c r="U109" i="6" s="1"/>
  <c r="R108" i="6"/>
  <c r="U108" i="6" s="1"/>
  <c r="R107" i="6"/>
  <c r="R106" i="6"/>
  <c r="R105" i="6"/>
  <c r="U105" i="6" s="1"/>
  <c r="R104" i="6"/>
  <c r="U104" i="6" s="1"/>
  <c r="R103" i="6"/>
  <c r="R102" i="6"/>
  <c r="R101" i="6"/>
  <c r="U101" i="6" s="1"/>
  <c r="R100" i="6"/>
  <c r="U100" i="6" s="1"/>
  <c r="R99" i="6"/>
  <c r="R98" i="6"/>
  <c r="R97" i="6"/>
  <c r="U97" i="6" s="1"/>
  <c r="R96" i="6"/>
  <c r="U96" i="6" s="1"/>
  <c r="X82" i="6"/>
  <c r="Y82" i="6" s="1"/>
  <c r="X81" i="6"/>
  <c r="Y81" i="6" s="1"/>
  <c r="X80" i="6"/>
  <c r="Y80" i="6" s="1"/>
  <c r="X79" i="6"/>
  <c r="Y79" i="6" s="1"/>
  <c r="X78" i="6"/>
  <c r="Y78" i="6" s="1"/>
  <c r="X77" i="6"/>
  <c r="Y77" i="6" s="1"/>
  <c r="X76" i="6"/>
  <c r="Y76" i="6" s="1"/>
  <c r="X75" i="6"/>
  <c r="Y75" i="6" s="1"/>
  <c r="X74" i="6"/>
  <c r="Y74" i="6" s="1"/>
  <c r="X71" i="6"/>
  <c r="Y71" i="6" s="1"/>
  <c r="X70" i="6"/>
  <c r="Y70" i="6" s="1"/>
  <c r="X69" i="6"/>
  <c r="Y69" i="6" s="1"/>
  <c r="X68" i="6"/>
  <c r="Y68" i="6" s="1"/>
  <c r="X67" i="6"/>
  <c r="Y67" i="6" s="1"/>
  <c r="X66" i="6"/>
  <c r="Y66" i="6" s="1"/>
  <c r="X64" i="6"/>
  <c r="Y64" i="6" s="1"/>
  <c r="X63" i="6"/>
  <c r="Y63" i="6" s="1"/>
  <c r="X62" i="6"/>
  <c r="Y62" i="6" s="1"/>
  <c r="X61" i="6"/>
  <c r="Y61" i="6" s="1"/>
  <c r="X60" i="6"/>
  <c r="Y60" i="6" s="1"/>
  <c r="X59" i="6"/>
  <c r="Y59" i="6" s="1"/>
  <c r="X58" i="6"/>
  <c r="Y58" i="6" s="1"/>
  <c r="X57" i="6"/>
  <c r="Y57" i="6" s="1"/>
  <c r="X51" i="6"/>
  <c r="Y51" i="6" s="1"/>
  <c r="X50" i="6"/>
  <c r="Y50" i="6" s="1"/>
  <c r="X49" i="6"/>
  <c r="Y49" i="6" s="1"/>
  <c r="X48" i="6"/>
  <c r="Y48" i="6" s="1"/>
  <c r="X47" i="6"/>
  <c r="Y47" i="6" s="1"/>
  <c r="X46" i="6"/>
  <c r="Y46" i="6" s="1"/>
  <c r="X45" i="6"/>
  <c r="Y45" i="6" s="1"/>
  <c r="Y41" i="6"/>
  <c r="Y40" i="6"/>
  <c r="Y39" i="6"/>
  <c r="Y38" i="6"/>
  <c r="Y37" i="6"/>
  <c r="Y35" i="6"/>
  <c r="Y34" i="6"/>
  <c r="Y33" i="6"/>
  <c r="L33" i="6"/>
  <c r="Y32" i="6"/>
  <c r="Y28" i="6"/>
  <c r="Y25" i="6"/>
  <c r="Y22" i="6"/>
  <c r="Y21" i="6"/>
  <c r="Y19" i="6"/>
  <c r="Y18" i="6"/>
  <c r="Y17" i="6"/>
  <c r="Y16" i="6"/>
  <c r="L16" i="6"/>
  <c r="Y15" i="6"/>
  <c r="F30" i="6" l="1"/>
  <c r="F31" i="6" s="1"/>
  <c r="Y42" i="6"/>
  <c r="R83" i="6"/>
  <c r="F35" i="6" s="1"/>
  <c r="R72" i="6"/>
  <c r="F37" i="6" s="1"/>
  <c r="R42" i="6"/>
  <c r="F34" i="6" s="1"/>
  <c r="R29" i="6"/>
  <c r="F33" i="6" s="1"/>
  <c r="R52" i="6"/>
  <c r="F36" i="6" s="1"/>
  <c r="Y52" i="6"/>
  <c r="Z129" i="6"/>
  <c r="AG129" i="6"/>
  <c r="AH129" i="6" s="1"/>
  <c r="AG69" i="6"/>
  <c r="Y83" i="6"/>
  <c r="Z113" i="6"/>
  <c r="Z119" i="6"/>
  <c r="AG130" i="6"/>
  <c r="AH130" i="6" s="1"/>
  <c r="Y72" i="6"/>
  <c r="AG113" i="6"/>
  <c r="AH113" i="6" s="1"/>
  <c r="AG119" i="6"/>
  <c r="AH119" i="6" s="1"/>
  <c r="Z101" i="6"/>
  <c r="Z128" i="6"/>
  <c r="AG145" i="6"/>
  <c r="AH145" i="6" s="1"/>
  <c r="Z151" i="6"/>
  <c r="AG61" i="6"/>
  <c r="AG101" i="6"/>
  <c r="AH101" i="6" s="1"/>
  <c r="U126" i="6"/>
  <c r="U127" i="6"/>
  <c r="AG128" i="6"/>
  <c r="AH128" i="6" s="1"/>
  <c r="AG151" i="6"/>
  <c r="AH151" i="6" s="1"/>
  <c r="AG180" i="6"/>
  <c r="Z187" i="6"/>
  <c r="Z190" i="6"/>
  <c r="Y29" i="6"/>
  <c r="Z49" i="6"/>
  <c r="Z63" i="6"/>
  <c r="AA63" i="6" s="1"/>
  <c r="AG96" i="6"/>
  <c r="AG105" i="6"/>
  <c r="AH105" i="6" s="1"/>
  <c r="AG120" i="6"/>
  <c r="AH120" i="6" s="1"/>
  <c r="Z126" i="6"/>
  <c r="AG127" i="6"/>
  <c r="AH127" i="6" s="1"/>
  <c r="Z130" i="6"/>
  <c r="AG144" i="6"/>
  <c r="AH144" i="6" s="1"/>
  <c r="AG146" i="6"/>
  <c r="AH146" i="6" s="1"/>
  <c r="AG170" i="6"/>
  <c r="AG190" i="6"/>
  <c r="AG196" i="6"/>
  <c r="X52" i="6"/>
  <c r="X72" i="6"/>
  <c r="X83" i="6"/>
  <c r="AA49" i="6"/>
  <c r="AG104" i="6"/>
  <c r="Z109" i="6"/>
  <c r="AG118" i="6"/>
  <c r="AH118" i="6" s="1"/>
  <c r="U135" i="6"/>
  <c r="AG138" i="6"/>
  <c r="AH138" i="6" s="1"/>
  <c r="Z140" i="6"/>
  <c r="U150" i="6"/>
  <c r="U153" i="6"/>
  <c r="U154" i="6"/>
  <c r="Z155" i="6"/>
  <c r="Z165" i="6"/>
  <c r="Z186" i="6"/>
  <c r="Z45" i="6"/>
  <c r="Z46" i="6"/>
  <c r="AA46" i="6" s="1"/>
  <c r="Z47" i="6"/>
  <c r="AA47" i="6" s="1"/>
  <c r="Z97" i="6"/>
  <c r="AG109" i="6"/>
  <c r="AH109" i="6" s="1"/>
  <c r="AG112" i="6"/>
  <c r="Z117" i="6"/>
  <c r="AG121" i="6"/>
  <c r="AH121" i="6" s="1"/>
  <c r="Z134" i="6"/>
  <c r="Z135" i="6"/>
  <c r="U137" i="6"/>
  <c r="U144" i="6"/>
  <c r="U145" i="6"/>
  <c r="U146" i="6"/>
  <c r="AG150" i="6"/>
  <c r="AH150" i="6" s="1"/>
  <c r="Z153" i="6"/>
  <c r="Z154" i="6"/>
  <c r="Z161" i="6"/>
  <c r="Z164" i="6"/>
  <c r="Z171" i="6"/>
  <c r="Z174" i="6"/>
  <c r="Z181" i="6"/>
  <c r="AG184" i="6"/>
  <c r="AG186" i="6"/>
  <c r="Z193" i="6"/>
  <c r="Z197" i="6"/>
  <c r="Z200" i="6"/>
  <c r="S18" i="6"/>
  <c r="T18" i="6" s="1"/>
  <c r="S35" i="6"/>
  <c r="T35" i="6" s="1"/>
  <c r="AG97" i="6"/>
  <c r="Z105" i="6"/>
  <c r="AG117" i="6"/>
  <c r="AH117" i="6" s="1"/>
  <c r="U120" i="6"/>
  <c r="AG134" i="6"/>
  <c r="AH134" i="6" s="1"/>
  <c r="AG137" i="6"/>
  <c r="AH137" i="6" s="1"/>
  <c r="AG139" i="6"/>
  <c r="AH139" i="6" s="1"/>
  <c r="AG152" i="6"/>
  <c r="AH152" i="6" s="1"/>
  <c r="AG164" i="6"/>
  <c r="Z170" i="6"/>
  <c r="AG174" i="6"/>
  <c r="Z177" i="6"/>
  <c r="Z180" i="6"/>
  <c r="Z191" i="6"/>
  <c r="Z196" i="6"/>
  <c r="AG200" i="6"/>
  <c r="AH200" i="6" s="1"/>
  <c r="S21" i="6"/>
  <c r="T21" i="6" s="1"/>
  <c r="Z59" i="6"/>
  <c r="AA59" i="6" s="1"/>
  <c r="AG33" i="6"/>
  <c r="S33" i="6"/>
  <c r="T33" i="6" s="1"/>
  <c r="AG57" i="6"/>
  <c r="U98" i="6"/>
  <c r="Z98" i="6"/>
  <c r="U103" i="6"/>
  <c r="AG103" i="6"/>
  <c r="U106" i="6"/>
  <c r="Z106" i="6"/>
  <c r="U111" i="6"/>
  <c r="AG111" i="6"/>
  <c r="AH111" i="6" s="1"/>
  <c r="U114" i="6"/>
  <c r="Z114" i="6"/>
  <c r="U166" i="6"/>
  <c r="AG166" i="6"/>
  <c r="U167" i="6"/>
  <c r="Z167" i="6"/>
  <c r="U176" i="6"/>
  <c r="Z176" i="6"/>
  <c r="S25" i="6"/>
  <c r="T25" i="6" s="1"/>
  <c r="AG32" i="6"/>
  <c r="S32" i="6"/>
  <c r="T32" i="6" s="1"/>
  <c r="AA61" i="6"/>
  <c r="AG98" i="6"/>
  <c r="AH98" i="6" s="1"/>
  <c r="Z100" i="6"/>
  <c r="Z103" i="6"/>
  <c r="AG106" i="6"/>
  <c r="AH106" i="6" s="1"/>
  <c r="Z108" i="6"/>
  <c r="Z111" i="6"/>
  <c r="AG114" i="6"/>
  <c r="AH114" i="6" s="1"/>
  <c r="Z116" i="6"/>
  <c r="U125" i="6"/>
  <c r="U131" i="6"/>
  <c r="Z133" i="6"/>
  <c r="U136" i="6"/>
  <c r="U142" i="6"/>
  <c r="U143" i="6"/>
  <c r="U148" i="6"/>
  <c r="U149" i="6"/>
  <c r="AH154" i="6"/>
  <c r="U158" i="6"/>
  <c r="Z159" i="6"/>
  <c r="AH160" i="6"/>
  <c r="U162" i="6"/>
  <c r="AG162" i="6"/>
  <c r="Z163" i="6"/>
  <c r="Z166" i="6"/>
  <c r="U172" i="6"/>
  <c r="AG172" i="6"/>
  <c r="Z173" i="6"/>
  <c r="AG176" i="6"/>
  <c r="U182" i="6"/>
  <c r="AG182" i="6"/>
  <c r="U183" i="6"/>
  <c r="Z183" i="6"/>
  <c r="U192" i="6"/>
  <c r="Z192" i="6"/>
  <c r="AG16" i="6"/>
  <c r="S16" i="6"/>
  <c r="T16" i="6" s="1"/>
  <c r="Z51" i="6"/>
  <c r="AA51" i="6" s="1"/>
  <c r="Z67" i="6"/>
  <c r="AA67" i="6" s="1"/>
  <c r="AA69" i="6"/>
  <c r="U99" i="6"/>
  <c r="AG99" i="6"/>
  <c r="AG100" i="6"/>
  <c r="AH100" i="6" s="1"/>
  <c r="U102" i="6"/>
  <c r="Z102" i="6"/>
  <c r="U107" i="6"/>
  <c r="AG107" i="6"/>
  <c r="AG108" i="6"/>
  <c r="AH108" i="6" s="1"/>
  <c r="U110" i="6"/>
  <c r="Z110" i="6"/>
  <c r="U115" i="6"/>
  <c r="AG115" i="6"/>
  <c r="AH115" i="6" s="1"/>
  <c r="AG116" i="6"/>
  <c r="AH116" i="6" s="1"/>
  <c r="U122" i="6"/>
  <c r="Z123" i="6"/>
  <c r="U124" i="6"/>
  <c r="Z125" i="6"/>
  <c r="Z131" i="6"/>
  <c r="Z132" i="6"/>
  <c r="AG133" i="6"/>
  <c r="AH133" i="6" s="1"/>
  <c r="AH135" i="6"/>
  <c r="AG136" i="6"/>
  <c r="AH136" i="6" s="1"/>
  <c r="U141" i="6"/>
  <c r="Z142" i="6"/>
  <c r="AG143" i="6"/>
  <c r="U147" i="6"/>
  <c r="Z148" i="6"/>
  <c r="AG149" i="6"/>
  <c r="AH149" i="6" s="1"/>
  <c r="U156" i="6"/>
  <c r="U157" i="6"/>
  <c r="AG158" i="6"/>
  <c r="AG159" i="6"/>
  <c r="AH159" i="6" s="1"/>
  <c r="Z162" i="6"/>
  <c r="Z168" i="6"/>
  <c r="Z169" i="6"/>
  <c r="Z172" i="6"/>
  <c r="U178" i="6"/>
  <c r="AG178" i="6"/>
  <c r="Z179" i="6"/>
  <c r="Z182" i="6"/>
  <c r="U188" i="6"/>
  <c r="AG188" i="6"/>
  <c r="Z189" i="6"/>
  <c r="AG192" i="6"/>
  <c r="U198" i="6"/>
  <c r="AG198" i="6"/>
  <c r="U199" i="6"/>
  <c r="Z199" i="6"/>
  <c r="AG15" i="6"/>
  <c r="S15" i="6"/>
  <c r="T15" i="6" s="1"/>
  <c r="S38" i="6"/>
  <c r="T38" i="6" s="1"/>
  <c r="AG40" i="6"/>
  <c r="S40" i="6"/>
  <c r="T40" i="6" s="1"/>
  <c r="AG74" i="6"/>
  <c r="Z96" i="6"/>
  <c r="Z99" i="6"/>
  <c r="AG102" i="6"/>
  <c r="AH102" i="6" s="1"/>
  <c r="Z104" i="6"/>
  <c r="Z107" i="6"/>
  <c r="AG110" i="6"/>
  <c r="AH110" i="6" s="1"/>
  <c r="Z112" i="6"/>
  <c r="Z115" i="6"/>
  <c r="Z118" i="6"/>
  <c r="U121" i="6"/>
  <c r="AG122" i="6"/>
  <c r="AG123" i="6"/>
  <c r="Z124" i="6"/>
  <c r="AG132" i="6"/>
  <c r="AH132" i="6" s="1"/>
  <c r="U138" i="6"/>
  <c r="Z139" i="6"/>
  <c r="U140" i="6"/>
  <c r="Z141" i="6"/>
  <c r="Z147" i="6"/>
  <c r="Z152" i="6"/>
  <c r="U155" i="6"/>
  <c r="Z156" i="6"/>
  <c r="AG157" i="6"/>
  <c r="AH157" i="6" s="1"/>
  <c r="U160" i="6"/>
  <c r="Z160" i="6"/>
  <c r="AG168" i="6"/>
  <c r="Z175" i="6"/>
  <c r="Z178" i="6"/>
  <c r="Z184" i="6"/>
  <c r="Z185" i="6"/>
  <c r="Z188" i="6"/>
  <c r="U194" i="6"/>
  <c r="AG194" i="6"/>
  <c r="Z195" i="6"/>
  <c r="Z198" i="6"/>
  <c r="U201" i="6"/>
  <c r="AG201" i="6"/>
  <c r="AH201" i="6" s="1"/>
  <c r="Z201" i="6"/>
  <c r="AG39" i="6"/>
  <c r="AG17" i="6"/>
  <c r="AG22" i="6"/>
  <c r="AG34" i="6"/>
  <c r="AG76" i="6"/>
  <c r="Z76" i="6"/>
  <c r="AA76" i="6" s="1"/>
  <c r="AG19" i="6"/>
  <c r="AG28" i="6"/>
  <c r="AA57" i="6"/>
  <c r="AG37" i="6"/>
  <c r="AG41" i="6"/>
  <c r="AG48" i="6"/>
  <c r="Z48" i="6"/>
  <c r="AA48" i="6" s="1"/>
  <c r="AG50" i="6"/>
  <c r="Z50" i="6"/>
  <c r="AA50" i="6" s="1"/>
  <c r="AG58" i="6"/>
  <c r="Z58" i="6"/>
  <c r="AA58" i="6" s="1"/>
  <c r="AG60" i="6"/>
  <c r="Z60" i="6"/>
  <c r="AA60" i="6" s="1"/>
  <c r="AG62" i="6"/>
  <c r="Z62" i="6"/>
  <c r="AA62" i="6" s="1"/>
  <c r="AG64" i="6"/>
  <c r="Z64" i="6"/>
  <c r="AA64" i="6" s="1"/>
  <c r="AG66" i="6"/>
  <c r="Z66" i="6"/>
  <c r="AA66" i="6" s="1"/>
  <c r="AG68" i="6"/>
  <c r="Z68" i="6"/>
  <c r="AA68" i="6" s="1"/>
  <c r="AG71" i="6"/>
  <c r="Z71" i="6"/>
  <c r="AA71" i="6" s="1"/>
  <c r="AG78" i="6"/>
  <c r="Z78" i="6"/>
  <c r="AA78" i="6" s="1"/>
  <c r="AA74" i="6"/>
  <c r="AG80" i="6"/>
  <c r="Z80" i="6"/>
  <c r="AA80" i="6" s="1"/>
  <c r="AG82" i="6"/>
  <c r="Z82" i="6"/>
  <c r="AA82" i="6" s="1"/>
  <c r="AH125" i="6"/>
  <c r="AH141" i="6"/>
  <c r="Z75" i="6"/>
  <c r="AA75" i="6" s="1"/>
  <c r="Z70" i="6"/>
  <c r="AA70" i="6" s="1"/>
  <c r="Z77" i="6"/>
  <c r="AA77" i="6" s="1"/>
  <c r="Z79" i="6"/>
  <c r="AA79" i="6" s="1"/>
  <c r="Z81" i="6"/>
  <c r="AA81" i="6" s="1"/>
  <c r="AG161" i="6"/>
  <c r="AG163" i="6"/>
  <c r="AG165" i="6"/>
  <c r="AG167" i="6"/>
  <c r="AG169" i="6"/>
  <c r="AG171" i="6"/>
  <c r="AG173" i="6"/>
  <c r="AG175" i="6"/>
  <c r="AG177" i="6"/>
  <c r="AG179" i="6"/>
  <c r="AG181" i="6"/>
  <c r="AG183" i="6"/>
  <c r="AG185" i="6"/>
  <c r="AG187" i="6"/>
  <c r="AG189" i="6"/>
  <c r="AG191" i="6"/>
  <c r="AG193" i="6"/>
  <c r="AG195" i="6"/>
  <c r="AG197" i="6"/>
  <c r="AG199" i="6"/>
  <c r="F42" i="6" l="1"/>
  <c r="F43" i="6" s="1"/>
  <c r="G43" i="6" s="1"/>
  <c r="AH103" i="6"/>
  <c r="U83" i="6"/>
  <c r="AH184" i="6"/>
  <c r="AH190" i="6"/>
  <c r="AH97" i="6"/>
  <c r="F38" i="6"/>
  <c r="F45" i="6" s="1"/>
  <c r="AG72" i="6"/>
  <c r="E37" i="6" s="1"/>
  <c r="Z72" i="6"/>
  <c r="AG83" i="6"/>
  <c r="E35" i="6" s="1"/>
  <c r="AA83" i="6"/>
  <c r="AB83" i="6" s="1"/>
  <c r="Z83" i="6"/>
  <c r="U72" i="6"/>
  <c r="AA72" i="6"/>
  <c r="AB72" i="6" s="1"/>
  <c r="AG52" i="6"/>
  <c r="E36" i="6" s="1"/>
  <c r="AG42" i="6"/>
  <c r="E34" i="6" s="1"/>
  <c r="AG29" i="6"/>
  <c r="E33" i="6" s="1"/>
  <c r="AH107" i="6"/>
  <c r="AH96" i="6"/>
  <c r="AH99" i="6"/>
  <c r="AH112" i="6"/>
  <c r="AH104" i="6"/>
  <c r="AA45" i="6"/>
  <c r="AH170" i="6"/>
  <c r="Z52" i="6"/>
  <c r="U52" i="6"/>
  <c r="AA52" i="6"/>
  <c r="AB52" i="6" s="1"/>
  <c r="AH174" i="6"/>
  <c r="AH196" i="6"/>
  <c r="AH180" i="6"/>
  <c r="AH186" i="6"/>
  <c r="AH164" i="6"/>
  <c r="AH194" i="6"/>
  <c r="AH168" i="6"/>
  <c r="AH122" i="6"/>
  <c r="AH188" i="6"/>
  <c r="AH143" i="6"/>
  <c r="AH166" i="6"/>
  <c r="AH192" i="6"/>
  <c r="AH178" i="6"/>
  <c r="AH158" i="6"/>
  <c r="AH182" i="6"/>
  <c r="AH172" i="6"/>
  <c r="AH123" i="6"/>
  <c r="AH198" i="6"/>
  <c r="AH176" i="6"/>
  <c r="AH162" i="6"/>
  <c r="AH191" i="6"/>
  <c r="AH195" i="6"/>
  <c r="AH187" i="6"/>
  <c r="AH179" i="6"/>
  <c r="AH171" i="6"/>
  <c r="AH163" i="6"/>
  <c r="AH199" i="6"/>
  <c r="AH175" i="6"/>
  <c r="AH193" i="6"/>
  <c r="AH185" i="6"/>
  <c r="AH177" i="6"/>
  <c r="AH169" i="6"/>
  <c r="AH161" i="6"/>
  <c r="AH183" i="6"/>
  <c r="AH167" i="6"/>
  <c r="AH197" i="6"/>
  <c r="AH189" i="6"/>
  <c r="AH181" i="6"/>
  <c r="AH173" i="6"/>
  <c r="AH165" i="6"/>
  <c r="AH72" i="6" l="1"/>
  <c r="F40" i="6"/>
  <c r="G45" i="6"/>
  <c r="E38" i="6"/>
  <c r="E40" i="6" s="1"/>
  <c r="E56" i="6" s="1"/>
  <c r="AH83" i="6"/>
  <c r="AH52" i="6"/>
  <c r="F41" i="6" l="1"/>
  <c r="F48" i="6"/>
  <c r="F56" i="6" s="1"/>
  <c r="E41" i="6"/>
  <c r="F49" i="6" l="1"/>
  <c r="G41" i="6"/>
  <c r="E60" i="6" l="1"/>
  <c r="E61" i="6" s="1"/>
  <c r="G56" i="6"/>
  <c r="G57" i="6" s="1"/>
  <c r="F55" i="6"/>
  <c r="F59" i="6" s="1"/>
  <c r="G49" i="6"/>
  <c r="U42" i="6" l="1"/>
  <c r="E8" i="6"/>
  <c r="E30" i="6" s="1"/>
  <c r="E31" i="6" s="1"/>
  <c r="AH42" i="6"/>
  <c r="G31" i="6" l="1"/>
  <c r="E55" i="6"/>
  <c r="U202" i="6"/>
  <c r="U92" i="6"/>
  <c r="AH202" i="6"/>
  <c r="AH92" i="6"/>
  <c r="AH203" i="6" l="1"/>
  <c r="E59" i="6"/>
  <c r="G59" i="6" s="1"/>
  <c r="G55" i="6"/>
  <c r="Z37" i="6"/>
  <c r="AA37" i="6" s="1"/>
  <c r="Z33" i="6"/>
  <c r="AA33" i="6" s="1"/>
  <c r="Z38" i="6"/>
  <c r="AA38" i="6" s="1"/>
  <c r="Z41" i="6"/>
  <c r="AA41" i="6"/>
  <c r="Z15" i="6"/>
  <c r="Z29" i="6" s="1"/>
  <c r="Z40" i="6"/>
  <c r="AA40" i="6" s="1"/>
  <c r="Z35" i="6"/>
  <c r="AA35" i="6"/>
  <c r="AE202" i="6"/>
  <c r="Z34" i="6"/>
  <c r="AA34" i="6"/>
  <c r="Z21" i="6"/>
  <c r="AA21" i="6" s="1"/>
  <c r="Z25" i="6"/>
  <c r="AA25" i="6" s="1"/>
  <c r="Z17" i="6"/>
  <c r="AA17" i="6" s="1"/>
  <c r="Z22" i="6"/>
  <c r="AA22" i="6" s="1"/>
  <c r="Z16" i="6"/>
  <c r="AA16" i="6" s="1"/>
  <c r="Z28" i="6"/>
  <c r="AA28" i="6" s="1"/>
  <c r="Z39" i="6"/>
  <c r="AA39" i="6"/>
  <c r="Z18" i="6"/>
  <c r="AA18" i="6" s="1"/>
  <c r="Z32" i="6"/>
  <c r="Z42" i="6" s="1"/>
  <c r="Z19" i="6"/>
  <c r="AA19" i="6" s="1"/>
  <c r="AH93" i="6"/>
  <c r="AA32" i="6" l="1"/>
  <c r="AA42" i="6" s="1"/>
  <c r="AB42" i="6" s="1"/>
  <c r="AA15" i="6"/>
  <c r="AA29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Jeffrey W Hirsch</author>
  </authors>
  <commentList>
    <comment ref="AC1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Jeffrey W Hirsch: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6"/>
            <color indexed="81"/>
            <rFont val="Tahoma"/>
            <family val="2"/>
          </rPr>
          <t xml:space="preserve">assumed same hours as brazer.  If $0 for spotter then makes this column 0
</t>
        </r>
      </text>
    </comment>
    <comment ref="AE1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Jeffrey W Hirsch:</t>
        </r>
        <r>
          <rPr>
            <sz val="9"/>
            <color indexed="81"/>
            <rFont val="Tahoma"/>
            <family val="2"/>
          </rPr>
          <t xml:space="preserve">
assumed same hours as braze since the person must be present</t>
        </r>
      </text>
    </comment>
    <comment ref="AF1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Jeffrey W Hirsch:</t>
        </r>
        <r>
          <rPr>
            <sz val="9"/>
            <color indexed="81"/>
            <rFont val="Tahoma"/>
            <family val="2"/>
          </rPr>
          <t xml:space="preserve">
Taken from Jay Perters Time Study</t>
        </r>
      </text>
    </comment>
  </commentList>
</comments>
</file>

<file path=xl/sharedStrings.xml><?xml version="1.0" encoding="utf-8"?>
<sst xmlns="http://schemas.openxmlformats.org/spreadsheetml/2006/main" count="576" uniqueCount="151">
  <si>
    <t>(Tees Only)</t>
  </si>
  <si>
    <t>Description</t>
  </si>
  <si>
    <t> Dia. In (in.) </t>
  </si>
  <si>
    <t>Dia. Out (in)</t>
  </si>
  <si>
    <t>Dia.Out2(in.)</t>
  </si>
  <si>
    <t>MCAA Labor (hrs)</t>
  </si>
  <si>
    <t>Adj. MCAA Labor (hrs)</t>
  </si>
  <si>
    <t>Combined Labor Hours</t>
  </si>
  <si>
    <t>Fitting Price</t>
  </si>
  <si>
    <t>Solder, Acy, O2</t>
  </si>
  <si>
    <t>Total Material Price</t>
  </si>
  <si>
    <t>Estimated Labor cost (Braze)</t>
  </si>
  <si>
    <t>Total Installed Cost Per Braze Fitting</t>
  </si>
  <si>
    <t>Total Cost-Brazing</t>
  </si>
  <si>
    <t>ZoomLock Labor (hrs)</t>
  </si>
  <si>
    <t xml:space="preserve">Estimated Labor Costs </t>
  </si>
  <si>
    <t>Total Installed Cost Per ZoomLock Fitting</t>
  </si>
  <si>
    <t>Total Installed Cost-ZoomLock</t>
  </si>
  <si>
    <t>0.2500 </t>
  </si>
  <si>
    <t>0.3750 </t>
  </si>
  <si>
    <t>0.5000 </t>
  </si>
  <si>
    <t>0.6250 </t>
  </si>
  <si>
    <t>0.7500 </t>
  </si>
  <si>
    <t>0.8750 </t>
  </si>
  <si>
    <t xml:space="preserve"> 45° Elbow-Short Radius </t>
  </si>
  <si>
    <t>1.0000 </t>
  </si>
  <si>
    <t>1.2500 </t>
  </si>
  <si>
    <t xml:space="preserve">Union </t>
  </si>
  <si>
    <t>0.1250 </t>
  </si>
  <si>
    <t> 90° Elbow Long Radius Reducing</t>
  </si>
  <si>
    <t>Reducing Tees</t>
  </si>
  <si>
    <t>1.5000 </t>
  </si>
  <si>
    <t>Zoomlock</t>
  </si>
  <si>
    <t>Braze Fittings</t>
  </si>
  <si>
    <t>1/4" Couplings</t>
  </si>
  <si>
    <t>5/16" Couplings</t>
  </si>
  <si>
    <t>3/8" Couplings</t>
  </si>
  <si>
    <t>1/2" Couplings</t>
  </si>
  <si>
    <t>5/8" Couplings</t>
  </si>
  <si>
    <t>3/4" Couplings</t>
  </si>
  <si>
    <t>7/8" Couplings</t>
  </si>
  <si>
    <t>1 1/8" Couplings</t>
  </si>
  <si>
    <t>1 3/8" Couplings</t>
  </si>
  <si>
    <t>1/4" Long Radius Elbow</t>
  </si>
  <si>
    <t>5/16" Long Radius Elbow</t>
  </si>
  <si>
    <t>3/8" Long Radius Elbow</t>
  </si>
  <si>
    <t>1/2" Long Radius Elbow</t>
  </si>
  <si>
    <t>5/8" Long Radius Elbow</t>
  </si>
  <si>
    <t>3/4" Long Radius Elbow</t>
  </si>
  <si>
    <t>7/8" Long Radius Elbow</t>
  </si>
  <si>
    <t>1 1/8" Long Radius Elbow</t>
  </si>
  <si>
    <t>1 3/8" Long Radius Elbow</t>
  </si>
  <si>
    <t>3/8" Tees</t>
  </si>
  <si>
    <t>1/2" Tees</t>
  </si>
  <si>
    <t>5/8" Tees</t>
  </si>
  <si>
    <t>3/4" Tees</t>
  </si>
  <si>
    <t>7/8" Tees</t>
  </si>
  <si>
    <t>1 1/8" Tees</t>
  </si>
  <si>
    <t>1 3/8" Tees</t>
  </si>
  <si>
    <t xml:space="preserve">Reducing Coupling (3/8" to 1/4") </t>
  </si>
  <si>
    <t xml:space="preserve">Reducing Coupling (1/2" to 1/4") </t>
  </si>
  <si>
    <t>Reducing Coupling (1/2" to 3/8")</t>
  </si>
  <si>
    <t>Reducing Coupling (5/8" to 1/4")</t>
  </si>
  <si>
    <t>Reducing Coupling (5/8" to 3/8")</t>
  </si>
  <si>
    <t>Reducing Coupling (5/8" to 1/2")</t>
  </si>
  <si>
    <t>Reducing Coupling (3/4" to 1/2")</t>
  </si>
  <si>
    <t>Reducing Coupling (3/4" to 5/8")</t>
  </si>
  <si>
    <t>Reducing Coupling (7/8" to 1/2")</t>
  </si>
  <si>
    <t>Reducing Coupling (7/8" to 5/8")</t>
  </si>
  <si>
    <t>Reducing Coupling (7/8" to 3/4")</t>
  </si>
  <si>
    <t>Reducing Coupling (1 1/8" to 1/2")</t>
  </si>
  <si>
    <t>Reducing Coupling (1 1/8" to 5/8")</t>
  </si>
  <si>
    <t>Reducing Coupling (1 1/8" to 3/4")</t>
  </si>
  <si>
    <t>Reducing Coupling (1 1/8" to 7/8")</t>
  </si>
  <si>
    <t>1/4" Caps</t>
  </si>
  <si>
    <t>5/16" Caps</t>
  </si>
  <si>
    <t>3/8" Caps</t>
  </si>
  <si>
    <t>1/2" Caps</t>
  </si>
  <si>
    <t>5/8" Caps</t>
  </si>
  <si>
    <t>3/4" Caps</t>
  </si>
  <si>
    <t>7/8" Caps</t>
  </si>
  <si>
    <t>1 1/8" Caps</t>
  </si>
  <si>
    <t>1 3/8" Caps</t>
  </si>
  <si>
    <t>Avg. ZoomLock Time Savings</t>
  </si>
  <si>
    <t>YTDFY17 EAU</t>
  </si>
  <si>
    <t>Fire Spotter Labor</t>
  </si>
  <si>
    <t>Spotter Hours</t>
  </si>
  <si>
    <t>Combined spotter labor</t>
  </si>
  <si>
    <t>Input</t>
  </si>
  <si>
    <t>SAE Flare</t>
  </si>
  <si>
    <t>2-9-2017</t>
  </si>
  <si>
    <t>Adj. MCAA Labor (min)</t>
  </si>
  <si>
    <t>reference; not used in calc</t>
  </si>
  <si>
    <t>Adj. MCAA Labor (sec)</t>
  </si>
  <si>
    <t>Input Qty</t>
  </si>
  <si>
    <t>Avg. MSRP</t>
  </si>
  <si>
    <t xml:space="preserve">Braze </t>
  </si>
  <si>
    <t>Difference</t>
  </si>
  <si>
    <t>prior Fitting Prices</t>
  </si>
  <si>
    <t>Updated Fitting Price (3-2017)</t>
  </si>
  <si>
    <t>ZoomLock Fittings</t>
  </si>
  <si>
    <t xml:space="preserve">1/4" to 1-3/8" Couplings  </t>
  </si>
  <si>
    <t xml:space="preserve">1/4" to 1-3/8" Elbows  </t>
  </si>
  <si>
    <t xml:space="preserve">1/4" to 1-3/8" Caps  </t>
  </si>
  <si>
    <t xml:space="preserve">Reducers   </t>
  </si>
  <si>
    <t xml:space="preserve">1/4" to 1-3/8" Tees  </t>
  </si>
  <si>
    <t xml:space="preserve"># Jobs per Year  </t>
  </si>
  <si>
    <t xml:space="preserve">Braze Labor Rate   </t>
  </si>
  <si>
    <t xml:space="preserve">Zoomlock Labor Rate  </t>
  </si>
  <si>
    <t xml:space="preserve">MCAA Labor Rate Efficiency Factor  </t>
  </si>
  <si>
    <t xml:space="preserve">Fire Spotter Labor Rate  </t>
  </si>
  <si>
    <t xml:space="preserve"># of Fire Spotters  </t>
  </si>
  <si>
    <t xml:space="preserve">Extra Fire Spotter Hours  </t>
  </si>
  <si>
    <t xml:space="preserve">Burn Permit Cost  </t>
  </si>
  <si>
    <t xml:space="preserve">% Leaks per Job  </t>
  </si>
  <si>
    <t xml:space="preserve">  $ per Hour</t>
  </si>
  <si>
    <t xml:space="preserve">  .01 to 1.00; Decrease for Bigger Jobs</t>
  </si>
  <si>
    <t xml:space="preserve">  </t>
  </si>
  <si>
    <t xml:space="preserve">  Does Spotter Need to Stay After Braze Complete?</t>
  </si>
  <si>
    <t xml:space="preserve">  $100 to $300 Typical</t>
  </si>
  <si>
    <t xml:space="preserve">  Used to Estimate # Fittings to Re-Braze</t>
  </si>
  <si>
    <t xml:space="preserve">Total # Fittings  </t>
  </si>
  <si>
    <t xml:space="preserve">Avg. Price per Fitting  </t>
  </si>
  <si>
    <t xml:space="preserve">Total Fitting Cost  </t>
  </si>
  <si>
    <t xml:space="preserve">Labor Hours per Elbow  </t>
  </si>
  <si>
    <t xml:space="preserve">Labor Hours per Cap  </t>
  </si>
  <si>
    <t xml:space="preserve">Labor Hours per Tee  </t>
  </si>
  <si>
    <t xml:space="preserve">Labor Hours per Reducer  </t>
  </si>
  <si>
    <t xml:space="preserve">Average Labor Hours per Fitting  </t>
  </si>
  <si>
    <t xml:space="preserve">Hours per Job  </t>
  </si>
  <si>
    <t xml:space="preserve">Labor Cost per Job  </t>
  </si>
  <si>
    <t xml:space="preserve">Avg. $ Cost of Solder &amp; Gas per Fitting  </t>
  </si>
  <si>
    <t xml:space="preserve">Total Cost Solder &amp; Gas   </t>
  </si>
  <si>
    <t xml:space="preserve"># Leaky Braze Fittings  </t>
  </si>
  <si>
    <t xml:space="preserve">Labor Cost to Repair Leaky Fittings  </t>
  </si>
  <si>
    <t xml:space="preserve">Avg cost per Burn Permit  </t>
  </si>
  <si>
    <t xml:space="preserve">Fire Spotter $/hour  </t>
  </si>
  <si>
    <t xml:space="preserve">Total Fire Spotters Hours  </t>
  </si>
  <si>
    <t xml:space="preserve">Total Fire Spotter Labor Cost  </t>
  </si>
  <si>
    <t xml:space="preserve">% Time Reduction    </t>
  </si>
  <si>
    <t xml:space="preserve">TOTAL Labor Time (Hours)    </t>
  </si>
  <si>
    <t xml:space="preserve">Annual COST    </t>
  </si>
  <si>
    <t xml:space="preserve">#EXTRA Jobs Per Year    </t>
  </si>
  <si>
    <r>
      <t xml:space="preserve">  Labor Hours per Coupling                    </t>
    </r>
    <r>
      <rPr>
        <b/>
        <u/>
        <sz val="11"/>
        <color theme="1"/>
        <rFont val="Arial"/>
        <family val="2"/>
      </rPr>
      <t xml:space="preserve">    </t>
    </r>
  </si>
  <si>
    <t xml:space="preserve">  Input Sheet</t>
  </si>
  <si>
    <t xml:space="preserve">  Average Qty and Fitting Prices</t>
  </si>
  <si>
    <t xml:space="preserve">TOTAL Job Cost (Fittings + Labor + Permit)     </t>
  </si>
  <si>
    <t>Zoomlock  Cost Savings &amp; Customer Revenue Improvment</t>
  </si>
  <si>
    <t>Extra Revnue</t>
  </si>
  <si>
    <t>Typical Job Cost</t>
  </si>
  <si>
    <t>Used to Estimate Extra Revenue in Last Cell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</si>
</sst>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-* #,##0\ _F_-;\-* #,##0\ _F_-;_-* &quot;-&quot;\ _F_-;_-@_-"/>
    <numFmt numFmtId="166" formatCode="_-* #,##0.00\ &quot;F&quot;_-;\-* #,##0.00\ &quot;F&quot;_-;_-* &quot;-&quot;??\ &quot;F&quot;_-;_-@_-"/>
    <numFmt numFmtId="167" formatCode="_-* #,##0.00\ _F_-;\-* #,##0.00\ _F_-;_-* &quot;-&quot;??\ _F_-;_-@_-"/>
    <numFmt numFmtId="168" formatCode="d/m/yy"/>
    <numFmt numFmtId="169" formatCode="d/m/yy\ h:mm"/>
    <numFmt numFmtId="170" formatCode="#,##0&quot; F&quot;_);\(#,##0&quot; F&quot;\)"/>
    <numFmt numFmtId="171" formatCode="_-* #,##0.00_-;\-* #,##0.00_-;_-* &quot;-&quot;??_-;_-@_-"/>
    <numFmt numFmtId="172" formatCode="_-* #,##0_-;_-* #,##0\-;_-* &quot;-&quot;_-;_-@_-"/>
    <numFmt numFmtId="173" formatCode="_-* #,##0.00_-;_-* #,##0.00\-;_-* &quot;-&quot;??_-;_-@_-"/>
    <numFmt numFmtId="174" formatCode="&quot;$&quot;\ #,##0;\-&quot;$&quot;\ #,##0"/>
    <numFmt numFmtId="175" formatCode="d\.m\.yy\ h:mm"/>
    <numFmt numFmtId="176" formatCode="#,##0&quot; F&quot;_);[Red]\(#,##0&quot; F&quot;\)"/>
    <numFmt numFmtId="177" formatCode="#,##0.00&quot; F&quot;_);\(#,##0.00&quot; F&quot;\)"/>
    <numFmt numFmtId="178" formatCode="_-* #,##0\ _k_r_-;\-* #,##0\ _k_r_-;_-* &quot;-&quot;\ _k_r_-;_-@_-"/>
    <numFmt numFmtId="179" formatCode="_-* #,##0.00\ _k_r_-;\-* #,##0.00\ _k_r_-;_-* &quot;-&quot;??\ _k_r_-;_-@_-"/>
    <numFmt numFmtId="180" formatCode="_-* #,##0\ &quot;kr&quot;_-;\-* #,##0\ &quot;kr&quot;_-;_-* &quot;-&quot;\ &quot;kr&quot;_-;_-@_-"/>
    <numFmt numFmtId="181" formatCode="#,##0.00;[Red]\(#,##0.00\)"/>
    <numFmt numFmtId="182" formatCode="_-* #,##0.00\ &quot;kr&quot;_-;\-* #,##0.00\ &quot;kr&quot;_-;_-* &quot;-&quot;??\ &quot;kr&quot;_-;_-@_-"/>
    <numFmt numFmtId="183" formatCode="_(* #,##0_);_(* \(#,##0\);_(* &quot;-&quot;??_);_(@_)"/>
    <numFmt numFmtId="184" formatCode="0.0"/>
    <numFmt numFmtId="185" formatCode="&quot;$&quot;#,##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2"/>
      <color rgb="FF000000"/>
      <name val="Calibri"/>
      <family val="2"/>
      <scheme val="minor"/>
    </font>
    <font>
      <sz val="12"/>
      <color rgb="FF52525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u/>
      <sz val="8"/>
      <color indexed="12"/>
      <name val="Times New Roman"/>
      <family val="1"/>
    </font>
    <font>
      <u/>
      <sz val="10"/>
      <color indexed="12"/>
      <name val="Arial"/>
      <family val="2"/>
    </font>
    <font>
      <sz val="10"/>
      <name val="Courier"/>
      <family val="3"/>
    </font>
    <font>
      <sz val="10"/>
      <color indexed="8"/>
      <name val="MS Sans Serif"/>
      <family val="2"/>
    </font>
    <font>
      <b/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6"/>
      <color rgb="FF000066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indexed="81"/>
      <name val="Tahoma"/>
      <family val="2"/>
    </font>
    <font>
      <sz val="11"/>
      <color rgb="FF000099"/>
      <name val="Calibri"/>
      <family val="2"/>
      <scheme val="minor"/>
    </font>
    <font>
      <b/>
      <sz val="16"/>
      <color rgb="FF000099"/>
      <name val="Calibri"/>
      <family val="2"/>
      <scheme val="minor"/>
    </font>
    <font>
      <b/>
      <sz val="12"/>
      <color rgb="FF000099"/>
      <name val="Calibri"/>
      <family val="2"/>
      <scheme val="minor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u/>
      <sz val="22"/>
      <color theme="1"/>
      <name val="Arial"/>
      <family val="2"/>
    </font>
    <font>
      <sz val="11"/>
      <color theme="1"/>
      <name val="Arial"/>
      <family val="2"/>
    </font>
    <font>
      <b/>
      <sz val="22"/>
      <color theme="0"/>
      <name val="Arial"/>
      <family val="2"/>
    </font>
    <font>
      <b/>
      <u/>
      <sz val="22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A5A09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7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1" fillId="0" borderId="0"/>
    <xf numFmtId="165" fontId="13" fillId="0" borderId="0" applyFill="0" applyBorder="0" applyAlignment="0"/>
    <xf numFmtId="166" fontId="13" fillId="0" borderId="0" applyFill="0" applyBorder="0" applyAlignment="0"/>
    <xf numFmtId="167" fontId="13" fillId="0" borderId="0" applyFill="0" applyBorder="0" applyAlignment="0"/>
    <xf numFmtId="168" fontId="13" fillId="0" borderId="0" applyFill="0" applyBorder="0" applyAlignment="0"/>
    <xf numFmtId="169" fontId="13" fillId="0" borderId="0" applyFill="0" applyBorder="0" applyAlignment="0"/>
    <xf numFmtId="165" fontId="13" fillId="0" borderId="0" applyFill="0" applyBorder="0" applyAlignment="0"/>
    <xf numFmtId="170" fontId="13" fillId="0" borderId="0" applyFill="0" applyBorder="0" applyAlignment="0"/>
    <xf numFmtId="166" fontId="13" fillId="0" borderId="0" applyFill="0" applyBorder="0" applyAlignment="0"/>
    <xf numFmtId="165" fontId="1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6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4" fontId="14" fillId="0" borderId="0" applyFill="0" applyBorder="0" applyAlignment="0"/>
    <xf numFmtId="165" fontId="13" fillId="0" borderId="0" applyFill="0" applyBorder="0" applyAlignment="0"/>
    <xf numFmtId="166" fontId="13" fillId="0" borderId="0" applyFill="0" applyBorder="0" applyAlignment="0"/>
    <xf numFmtId="165" fontId="13" fillId="0" borderId="0" applyFill="0" applyBorder="0" applyAlignment="0"/>
    <xf numFmtId="170" fontId="13" fillId="0" borderId="0" applyFill="0" applyBorder="0" applyAlignment="0"/>
    <xf numFmtId="166" fontId="13" fillId="0" borderId="0" applyFill="0" applyBorder="0" applyAlignment="0"/>
    <xf numFmtId="0" fontId="15" fillId="6" borderId="0" applyNumberFormat="0" applyBorder="0" applyAlignment="0" applyProtection="0"/>
    <xf numFmtId="0" fontId="16" fillId="0" borderId="3" applyNumberFormat="0" applyProtection="0"/>
    <xf numFmtId="0" fontId="16" fillId="0" borderId="2">
      <alignment horizontal="left" vertical="center"/>
    </xf>
    <xf numFmtId="0" fontId="17" fillId="0" borderId="0" applyNumberFormat="0" applyFill="0" applyBorder="0">
      <protection locked="0"/>
    </xf>
    <xf numFmtId="0" fontId="18" fillId="0" borderId="0" applyNumberFormat="0" applyFill="0" applyBorder="0">
      <protection locked="0"/>
    </xf>
    <xf numFmtId="0" fontId="15" fillId="7" borderId="1" applyNumberFormat="0" applyBorder="0" applyAlignment="0" applyProtection="0"/>
    <xf numFmtId="172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65" fontId="13" fillId="0" borderId="0" applyFill="0" applyBorder="0" applyAlignment="0"/>
    <xf numFmtId="166" fontId="13" fillId="0" borderId="0" applyFill="0" applyBorder="0" applyAlignment="0"/>
    <xf numFmtId="165" fontId="13" fillId="0" borderId="0" applyFill="0" applyBorder="0" applyAlignment="0"/>
    <xf numFmtId="170" fontId="13" fillId="0" borderId="0" applyFill="0" applyBorder="0" applyAlignment="0"/>
    <xf numFmtId="166" fontId="13" fillId="0" borderId="0" applyFill="0" applyBorder="0" applyAlignment="0"/>
    <xf numFmtId="174" fontId="13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3" fillId="0" borderId="0"/>
    <xf numFmtId="0" fontId="1" fillId="0" borderId="0"/>
    <xf numFmtId="0" fontId="1" fillId="0" borderId="0"/>
    <xf numFmtId="169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3" fillId="0" borderId="0" applyFill="0" applyBorder="0" applyAlignment="0"/>
    <xf numFmtId="166" fontId="13" fillId="0" borderId="0" applyFill="0" applyBorder="0" applyAlignment="0"/>
    <xf numFmtId="165" fontId="13" fillId="0" borderId="0" applyFill="0" applyBorder="0" applyAlignment="0"/>
    <xf numFmtId="170" fontId="13" fillId="0" borderId="0" applyFill="0" applyBorder="0" applyAlignment="0"/>
    <xf numFmtId="166" fontId="13" fillId="0" borderId="0" applyFill="0" applyBorder="0" applyAlignment="0"/>
    <xf numFmtId="9" fontId="20" fillId="0" borderId="0" applyFont="0" applyFill="0" applyProtection="0"/>
    <xf numFmtId="0" fontId="20" fillId="0" borderId="0"/>
    <xf numFmtId="49" fontId="14" fillId="0" borderId="0" applyFill="0" applyBorder="0" applyAlignment="0"/>
    <xf numFmtId="176" fontId="13" fillId="0" borderId="0" applyFill="0" applyBorder="0" applyAlignment="0"/>
    <xf numFmtId="177" fontId="13" fillId="0" borderId="0" applyFill="0" applyBorder="0" applyAlignment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1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10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7" fillId="0" borderId="0" xfId="3" applyFont="1" applyFill="1" applyBorder="1" applyAlignment="1">
      <alignment horizontal="center" vertical="top" wrapText="1"/>
    </xf>
    <xf numFmtId="0" fontId="7" fillId="0" borderId="0" xfId="3" applyFont="1" applyFill="1" applyBorder="1" applyAlignment="1">
      <alignment horizontal="center" vertical="top"/>
    </xf>
    <xf numFmtId="0" fontId="6" fillId="0" borderId="0" xfId="3" applyFont="1" applyFill="1" applyBorder="1" applyAlignment="1">
      <alignment vertical="top"/>
    </xf>
    <xf numFmtId="9" fontId="8" fillId="0" borderId="0" xfId="4" applyFont="1" applyFill="1" applyBorder="1" applyAlignment="1">
      <alignment horizontal="center" vertical="top"/>
    </xf>
    <xf numFmtId="0" fontId="3" fillId="0" borderId="0" xfId="0" applyFont="1" applyAlignment="1">
      <alignment horizontal="center" vertical="center" wrapText="1"/>
    </xf>
    <xf numFmtId="0" fontId="9" fillId="0" borderId="0" xfId="3" applyFont="1" applyFill="1" applyBorder="1" applyAlignment="1">
      <alignment horizontal="center" vertical="center" wrapText="1"/>
    </xf>
    <xf numFmtId="8" fontId="0" fillId="0" borderId="0" xfId="0" applyNumberFormat="1" applyAlignment="1">
      <alignment horizontal="center"/>
    </xf>
    <xf numFmtId="164" fontId="3" fillId="0" borderId="0" xfId="0" applyNumberFormat="1" applyFont="1"/>
    <xf numFmtId="164" fontId="0" fillId="0" borderId="0" xfId="0" applyNumberFormat="1"/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0" xfId="0" applyNumberFormat="1" applyFont="1"/>
    <xf numFmtId="49" fontId="0" fillId="0" borderId="0" xfId="0" applyNumberFormat="1"/>
    <xf numFmtId="0" fontId="3" fillId="0" borderId="0" xfId="0" applyFont="1"/>
    <xf numFmtId="164" fontId="3" fillId="0" borderId="0" xfId="0" applyNumberFormat="1" applyFont="1" applyAlignment="1"/>
    <xf numFmtId="0" fontId="3" fillId="0" borderId="0" xfId="0" applyFont="1" applyAlignment="1"/>
    <xf numFmtId="164" fontId="10" fillId="0" borderId="0" xfId="0" applyNumberFormat="1" applyFont="1"/>
    <xf numFmtId="0" fontId="0" fillId="0" borderId="0" xfId="0" applyFill="1" applyBorder="1" applyAlignment="1">
      <alignment horizontal="center"/>
    </xf>
    <xf numFmtId="44" fontId="6" fillId="2" borderId="0" xfId="1" applyFont="1" applyFill="1" applyBorder="1" applyAlignment="1">
      <alignment horizontal="center" vertical="center"/>
    </xf>
    <xf numFmtId="9" fontId="8" fillId="0" borderId="0" xfId="2" applyFont="1" applyFill="1" applyBorder="1" applyAlignment="1">
      <alignment horizontal="center" vertical="top"/>
    </xf>
    <xf numFmtId="8" fontId="0" fillId="0" borderId="0" xfId="0" applyNumberFormat="1" applyFill="1" applyBorder="1" applyAlignment="1">
      <alignment horizontal="center"/>
    </xf>
    <xf numFmtId="0" fontId="6" fillId="0" borderId="0" xfId="3" applyFont="1" applyFill="1" applyBorder="1" applyAlignment="1">
      <alignment horizontal="center" vertical="top"/>
    </xf>
    <xf numFmtId="0" fontId="12" fillId="5" borderId="0" xfId="0" applyFont="1" applyFill="1" applyBorder="1" applyAlignment="1">
      <alignment vertical="center"/>
    </xf>
    <xf numFmtId="0" fontId="12" fillId="5" borderId="9" xfId="0" applyFont="1" applyFill="1" applyBorder="1" applyAlignment="1">
      <alignment vertical="center"/>
    </xf>
    <xf numFmtId="0" fontId="12" fillId="5" borderId="1" xfId="0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6" fillId="0" borderId="0" xfId="3" applyFon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/>
    </xf>
    <xf numFmtId="164" fontId="0" fillId="0" borderId="0" xfId="0" applyNumberForma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 wrapText="1"/>
    </xf>
    <xf numFmtId="8" fontId="0" fillId="0" borderId="0" xfId="0" applyNumberFormat="1"/>
    <xf numFmtId="0" fontId="2" fillId="0" borderId="0" xfId="0" applyFont="1" applyFill="1" applyAlignment="1">
      <alignment vertical="center"/>
    </xf>
    <xf numFmtId="9" fontId="0" fillId="0" borderId="0" xfId="2" applyFont="1" applyFill="1" applyBorder="1" applyAlignment="1">
      <alignment horizontal="center"/>
    </xf>
    <xf numFmtId="0" fontId="0" fillId="0" borderId="0" xfId="0" applyAlignment="1">
      <alignment wrapText="1"/>
    </xf>
    <xf numFmtId="0" fontId="3" fillId="9" borderId="0" xfId="0" applyFont="1" applyFill="1" applyAlignment="1">
      <alignment horizontal="center" vertical="center" wrapText="1"/>
    </xf>
    <xf numFmtId="183" fontId="24" fillId="0" borderId="0" xfId="72" applyNumberFormat="1" applyFont="1" applyFill="1" applyBorder="1"/>
    <xf numFmtId="183" fontId="24" fillId="9" borderId="0" xfId="72" applyNumberFormat="1" applyFont="1" applyFill="1" applyBorder="1"/>
    <xf numFmtId="183" fontId="24" fillId="9" borderId="10" xfId="72" applyNumberFormat="1" applyFont="1" applyFill="1" applyBorder="1"/>
    <xf numFmtId="0" fontId="0" fillId="0" borderId="10" xfId="0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0" xfId="0" applyBorder="1"/>
    <xf numFmtId="164" fontId="0" fillId="0" borderId="10" xfId="0" applyNumberFormat="1" applyBorder="1"/>
    <xf numFmtId="8" fontId="0" fillId="0" borderId="10" xfId="0" applyNumberFormat="1" applyFill="1" applyBorder="1" applyAlignment="1">
      <alignment horizontal="center"/>
    </xf>
    <xf numFmtId="8" fontId="0" fillId="0" borderId="10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3" fillId="0" borderId="10" xfId="0" applyNumberFormat="1" applyFont="1" applyBorder="1"/>
    <xf numFmtId="164" fontId="2" fillId="0" borderId="10" xfId="0" applyNumberFormat="1" applyFont="1" applyFill="1" applyBorder="1" applyAlignment="1">
      <alignment horizontal="center" vertical="center" wrapText="1"/>
    </xf>
    <xf numFmtId="2" fontId="0" fillId="0" borderId="13" xfId="0" applyNumberFormat="1" applyBorder="1"/>
    <xf numFmtId="2" fontId="0" fillId="0" borderId="11" xfId="0" applyNumberFormat="1" applyBorder="1"/>
    <xf numFmtId="164" fontId="3" fillId="0" borderId="0" xfId="0" applyNumberFormat="1" applyFont="1" applyBorder="1"/>
    <xf numFmtId="0" fontId="27" fillId="0" borderId="0" xfId="3" applyFont="1" applyFill="1" applyBorder="1" applyAlignment="1">
      <alignment horizontal="center" vertical="center" wrapText="1"/>
    </xf>
    <xf numFmtId="2" fontId="2" fillId="0" borderId="0" xfId="0" applyNumberFormat="1" applyFont="1" applyBorder="1"/>
    <xf numFmtId="2" fontId="2" fillId="0" borderId="10" xfId="0" applyNumberFormat="1" applyFont="1" applyBorder="1"/>
    <xf numFmtId="0" fontId="25" fillId="9" borderId="0" xfId="0" applyFont="1" applyFill="1"/>
    <xf numFmtId="0" fontId="25" fillId="9" borderId="0" xfId="0" applyFont="1" applyFill="1" applyAlignment="1">
      <alignment horizontal="right"/>
    </xf>
    <xf numFmtId="2" fontId="25" fillId="9" borderId="0" xfId="0" applyNumberFormat="1" applyFont="1" applyFill="1"/>
    <xf numFmtId="9" fontId="3" fillId="5" borderId="0" xfId="0" applyNumberFormat="1" applyFont="1" applyFill="1" applyBorder="1" applyAlignment="1">
      <alignment horizontal="center"/>
    </xf>
    <xf numFmtId="0" fontId="12" fillId="5" borderId="12" xfId="0" applyFont="1" applyFill="1" applyBorder="1" applyAlignment="1">
      <alignment vertical="center"/>
    </xf>
    <xf numFmtId="0" fontId="2" fillId="0" borderId="10" xfId="0" applyFont="1" applyFill="1" applyBorder="1" applyAlignment="1">
      <alignment horizontal="center" vertical="center"/>
    </xf>
    <xf numFmtId="8" fontId="0" fillId="0" borderId="10" xfId="0" applyNumberFormat="1" applyBorder="1"/>
    <xf numFmtId="0" fontId="0" fillId="0" borderId="10" xfId="0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183" fontId="24" fillId="0" borderId="10" xfId="72" applyNumberFormat="1" applyFont="1" applyFill="1" applyBorder="1"/>
    <xf numFmtId="0" fontId="0" fillId="0" borderId="0" xfId="0" applyBorder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vertical="center"/>
    </xf>
    <xf numFmtId="183" fontId="24" fillId="0" borderId="0" xfId="72" applyNumberFormat="1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8" borderId="0" xfId="0" applyFill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NumberFormat="1" applyFont="1"/>
    <xf numFmtId="0" fontId="0" fillId="0" borderId="0" xfId="0" applyFont="1" applyAlignment="1">
      <alignment horizontal="center"/>
    </xf>
    <xf numFmtId="0" fontId="0" fillId="0" borderId="0" xfId="0" applyNumberFormat="1" applyFont="1" applyBorder="1"/>
    <xf numFmtId="0" fontId="0" fillId="0" borderId="10" xfId="0" applyNumberFormat="1" applyFont="1" applyBorder="1"/>
    <xf numFmtId="0" fontId="0" fillId="0" borderId="0" xfId="0" applyFill="1"/>
    <xf numFmtId="49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center" vertical="center"/>
    </xf>
    <xf numFmtId="183" fontId="24" fillId="0" borderId="10" xfId="72" applyNumberFormat="1" applyFont="1" applyFill="1" applyBorder="1" applyAlignment="1">
      <alignment vertical="center"/>
    </xf>
    <xf numFmtId="0" fontId="0" fillId="0" borderId="10" xfId="0" applyFill="1" applyBorder="1" applyAlignment="1">
      <alignment horizontal="center" vertical="center"/>
    </xf>
    <xf numFmtId="0" fontId="0" fillId="8" borderId="10" xfId="0" applyFill="1" applyBorder="1" applyAlignment="1">
      <alignment vertical="center"/>
    </xf>
    <xf numFmtId="0" fontId="0" fillId="0" borderId="10" xfId="0" applyBorder="1" applyAlignment="1">
      <alignment vertical="center"/>
    </xf>
    <xf numFmtId="8" fontId="0" fillId="0" borderId="10" xfId="0" applyNumberFormat="1" applyBorder="1" applyAlignment="1">
      <alignment vertical="center"/>
    </xf>
    <xf numFmtId="8" fontId="0" fillId="0" borderId="1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vertical="center"/>
    </xf>
    <xf numFmtId="2" fontId="4" fillId="0" borderId="0" xfId="0" applyNumberFormat="1" applyFont="1" applyBorder="1" applyAlignment="1">
      <alignment horizontal="center"/>
    </xf>
    <xf numFmtId="0" fontId="9" fillId="5" borderId="16" xfId="3" applyFont="1" applyFill="1" applyBorder="1" applyAlignment="1">
      <alignment horizontal="center" vertical="center" wrapText="1"/>
    </xf>
    <xf numFmtId="0" fontId="9" fillId="0" borderId="17" xfId="3" applyFont="1" applyFill="1" applyBorder="1" applyAlignment="1">
      <alignment horizontal="center" vertical="center" wrapText="1"/>
    </xf>
    <xf numFmtId="9" fontId="21" fillId="5" borderId="15" xfId="0" applyNumberFormat="1" applyFont="1" applyFill="1" applyBorder="1" applyAlignment="1">
      <alignment horizontal="center"/>
    </xf>
    <xf numFmtId="164" fontId="0" fillId="0" borderId="17" xfId="0" applyNumberFormat="1" applyFont="1" applyBorder="1"/>
    <xf numFmtId="9" fontId="21" fillId="5" borderId="18" xfId="0" applyNumberFormat="1" applyFont="1" applyFill="1" applyBorder="1" applyAlignment="1">
      <alignment horizontal="center"/>
    </xf>
    <xf numFmtId="164" fontId="0" fillId="0" borderId="19" xfId="0" applyNumberFormat="1" applyFont="1" applyBorder="1"/>
    <xf numFmtId="2" fontId="25" fillId="9" borderId="0" xfId="0" applyNumberFormat="1" applyFont="1" applyFill="1" applyBorder="1"/>
    <xf numFmtId="164" fontId="25" fillId="9" borderId="0" xfId="0" applyNumberFormat="1" applyFont="1" applyFill="1" applyBorder="1"/>
    <xf numFmtId="164" fontId="25" fillId="9" borderId="17" xfId="0" applyNumberFormat="1" applyFont="1" applyFill="1" applyBorder="1" applyAlignment="1">
      <alignment horizontal="center"/>
    </xf>
    <xf numFmtId="0" fontId="0" fillId="0" borderId="16" xfId="0" applyBorder="1"/>
    <xf numFmtId="0" fontId="0" fillId="0" borderId="0" xfId="0" applyFill="1" applyBorder="1" applyAlignment="1">
      <alignment vertical="center"/>
    </xf>
    <xf numFmtId="0" fontId="0" fillId="0" borderId="17" xfId="0" applyBorder="1"/>
    <xf numFmtId="164" fontId="25" fillId="9" borderId="17" xfId="0" applyNumberFormat="1" applyFont="1" applyFill="1" applyBorder="1"/>
    <xf numFmtId="0" fontId="2" fillId="0" borderId="0" xfId="0" applyFont="1" applyFill="1" applyBorder="1" applyAlignment="1">
      <alignment horizontal="center" vertical="center"/>
    </xf>
    <xf numFmtId="9" fontId="3" fillId="5" borderId="15" xfId="2" applyFont="1" applyFill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9" fontId="3" fillId="5" borderId="18" xfId="2" applyFont="1" applyFill="1" applyBorder="1" applyAlignment="1">
      <alignment horizontal="center"/>
    </xf>
    <xf numFmtId="9" fontId="3" fillId="5" borderId="15" xfId="0" applyNumberFormat="1" applyFont="1" applyFill="1" applyBorder="1" applyAlignment="1">
      <alignment horizontal="center"/>
    </xf>
    <xf numFmtId="9" fontId="3" fillId="5" borderId="18" xfId="0" applyNumberFormat="1" applyFont="1" applyFill="1" applyBorder="1" applyAlignment="1">
      <alignment horizontal="center"/>
    </xf>
    <xf numFmtId="2" fontId="26" fillId="9" borderId="0" xfId="0" applyNumberFormat="1" applyFont="1" applyFill="1" applyBorder="1"/>
    <xf numFmtId="9" fontId="3" fillId="5" borderId="16" xfId="0" applyNumberFormat="1" applyFont="1" applyFill="1" applyBorder="1" applyAlignment="1">
      <alignment horizontal="center"/>
    </xf>
    <xf numFmtId="9" fontId="3" fillId="5" borderId="16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64" fontId="0" fillId="0" borderId="0" xfId="0" applyNumberFormat="1" applyBorder="1" applyAlignment="1">
      <alignment horizontal="center" vertical="center"/>
    </xf>
    <xf numFmtId="164" fontId="3" fillId="0" borderId="0" xfId="0" applyNumberFormat="1" applyFont="1" applyBorder="1" applyAlignment="1">
      <alignment vertical="center"/>
    </xf>
    <xf numFmtId="164" fontId="0" fillId="0" borderId="17" xfId="0" applyNumberFormat="1" applyFont="1" applyBorder="1" applyAlignment="1">
      <alignment vertical="center"/>
    </xf>
    <xf numFmtId="9" fontId="3" fillId="5" borderId="20" xfId="0" applyNumberFormat="1" applyFont="1" applyFill="1" applyBorder="1" applyAlignment="1">
      <alignment horizontal="center" vertical="center"/>
    </xf>
    <xf numFmtId="164" fontId="0" fillId="0" borderId="19" xfId="0" applyNumberFormat="1" applyFont="1" applyBorder="1" applyAlignment="1">
      <alignment vertical="center"/>
    </xf>
    <xf numFmtId="9" fontId="3" fillId="5" borderId="6" xfId="0" applyNumberFormat="1" applyFont="1" applyFill="1" applyBorder="1" applyAlignment="1">
      <alignment horizontal="center"/>
    </xf>
    <xf numFmtId="0" fontId="0" fillId="0" borderId="7" xfId="0" applyBorder="1"/>
    <xf numFmtId="9" fontId="4" fillId="0" borderId="7" xfId="2" applyFont="1" applyBorder="1" applyAlignment="1">
      <alignment horizontal="center"/>
    </xf>
    <xf numFmtId="0" fontId="2" fillId="0" borderId="7" xfId="0" applyFont="1" applyFill="1" applyBorder="1" applyAlignment="1">
      <alignment vertical="center"/>
    </xf>
    <xf numFmtId="164" fontId="0" fillId="0" borderId="7" xfId="0" applyNumberFormat="1" applyBorder="1" applyAlignment="1">
      <alignment horizontal="center"/>
    </xf>
    <xf numFmtId="164" fontId="3" fillId="0" borderId="7" xfId="0" applyNumberFormat="1" applyFont="1" applyBorder="1"/>
    <xf numFmtId="164" fontId="0" fillId="0" borderId="8" xfId="0" applyNumberFormat="1" applyFont="1" applyBorder="1"/>
    <xf numFmtId="0" fontId="2" fillId="0" borderId="17" xfId="0" applyFont="1" applyBorder="1"/>
    <xf numFmtId="8" fontId="0" fillId="0" borderId="0" xfId="0" applyNumberFormat="1" applyBorder="1" applyAlignment="1">
      <alignment horizontal="center"/>
    </xf>
    <xf numFmtId="164" fontId="0" fillId="0" borderId="0" xfId="0" applyNumberFormat="1" applyBorder="1"/>
    <xf numFmtId="164" fontId="2" fillId="0" borderId="17" xfId="0" applyNumberFormat="1" applyFont="1" applyBorder="1" applyAlignment="1">
      <alignment horizontal="center"/>
    </xf>
    <xf numFmtId="164" fontId="2" fillId="0" borderId="19" xfId="0" applyNumberFormat="1" applyFont="1" applyBorder="1" applyAlignment="1">
      <alignment horizontal="center"/>
    </xf>
    <xf numFmtId="164" fontId="25" fillId="9" borderId="0" xfId="0" applyNumberFormat="1" applyFont="1" applyFill="1" applyBorder="1" applyAlignment="1">
      <alignment horizontal="center"/>
    </xf>
    <xf numFmtId="164" fontId="0" fillId="0" borderId="17" xfId="0" applyNumberFormat="1" applyBorder="1"/>
    <xf numFmtId="8" fontId="0" fillId="0" borderId="0" xfId="0" applyNumberFormat="1" applyBorder="1"/>
    <xf numFmtId="8" fontId="0" fillId="0" borderId="0" xfId="0" applyNumberFormat="1" applyBorder="1" applyAlignment="1">
      <alignment vertical="center"/>
    </xf>
    <xf numFmtId="8" fontId="0" fillId="0" borderId="0" xfId="0" applyNumberFormat="1" applyBorder="1" applyAlignment="1">
      <alignment horizontal="center" vertical="center"/>
    </xf>
    <xf numFmtId="164" fontId="0" fillId="0" borderId="17" xfId="0" applyNumberFormat="1" applyBorder="1" applyAlignment="1">
      <alignment vertical="center"/>
    </xf>
    <xf numFmtId="164" fontId="0" fillId="0" borderId="19" xfId="0" applyNumberFormat="1" applyBorder="1" applyAlignment="1">
      <alignment vertical="center"/>
    </xf>
    <xf numFmtId="8" fontId="0" fillId="0" borderId="7" xfId="0" applyNumberFormat="1" applyBorder="1"/>
    <xf numFmtId="8" fontId="0" fillId="0" borderId="7" xfId="0" applyNumberFormat="1" applyBorder="1" applyAlignment="1">
      <alignment horizontal="center"/>
    </xf>
    <xf numFmtId="164" fontId="0" fillId="0" borderId="8" xfId="0" applyNumberFormat="1" applyBorder="1"/>
    <xf numFmtId="0" fontId="3" fillId="9" borderId="0" xfId="0" quotePrefix="1" applyFont="1" applyFill="1"/>
    <xf numFmtId="0" fontId="31" fillId="0" borderId="0" xfId="0" applyFont="1"/>
    <xf numFmtId="1" fontId="32" fillId="9" borderId="0" xfId="0" applyNumberFormat="1" applyFont="1" applyFill="1"/>
    <xf numFmtId="0" fontId="33" fillId="0" borderId="0" xfId="3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vertical="center"/>
    </xf>
    <xf numFmtId="0" fontId="0" fillId="9" borderId="0" xfId="0" applyFill="1" applyAlignment="1">
      <alignment horizontal="center"/>
    </xf>
    <xf numFmtId="0" fontId="0" fillId="9" borderId="0" xfId="0" applyFill="1" applyBorder="1" applyAlignment="1">
      <alignment horizontal="center"/>
    </xf>
    <xf numFmtId="0" fontId="0" fillId="9" borderId="0" xfId="0" applyFill="1"/>
    <xf numFmtId="0" fontId="31" fillId="9" borderId="0" xfId="0" applyFont="1" applyFill="1"/>
    <xf numFmtId="8" fontId="0" fillId="9" borderId="0" xfId="0" applyNumberFormat="1" applyFill="1" applyBorder="1" applyAlignment="1">
      <alignment horizontal="center"/>
    </xf>
    <xf numFmtId="164" fontId="0" fillId="9" borderId="0" xfId="0" applyNumberFormat="1" applyFill="1" applyBorder="1" applyAlignment="1">
      <alignment horizontal="center"/>
    </xf>
    <xf numFmtId="164" fontId="3" fillId="9" borderId="0" xfId="0" applyNumberFormat="1" applyFont="1" applyFill="1" applyBorder="1"/>
    <xf numFmtId="164" fontId="0" fillId="9" borderId="0" xfId="0" applyNumberFormat="1" applyFill="1" applyBorder="1"/>
    <xf numFmtId="2" fontId="2" fillId="9" borderId="0" xfId="0" applyNumberFormat="1" applyFont="1" applyFill="1" applyBorder="1"/>
    <xf numFmtId="164" fontId="2" fillId="9" borderId="17" xfId="0" applyNumberFormat="1" applyFont="1" applyFill="1" applyBorder="1" applyAlignment="1">
      <alignment horizontal="center"/>
    </xf>
    <xf numFmtId="9" fontId="21" fillId="9" borderId="15" xfId="0" applyNumberFormat="1" applyFont="1" applyFill="1" applyBorder="1" applyAlignment="1">
      <alignment horizontal="center"/>
    </xf>
    <xf numFmtId="2" fontId="0" fillId="9" borderId="13" xfId="0" applyNumberFormat="1" applyFill="1" applyBorder="1"/>
    <xf numFmtId="164" fontId="0" fillId="9" borderId="0" xfId="0" applyNumberFormat="1" applyFill="1" applyBorder="1" applyAlignment="1">
      <alignment horizontal="center" vertical="center" wrapText="1"/>
    </xf>
    <xf numFmtId="164" fontId="0" fillId="9" borderId="17" xfId="0" applyNumberFormat="1" applyFont="1" applyFill="1" applyBorder="1"/>
    <xf numFmtId="0" fontId="12" fillId="9" borderId="9" xfId="0" applyFont="1" applyFill="1" applyBorder="1" applyAlignment="1">
      <alignment vertical="center"/>
    </xf>
    <xf numFmtId="164" fontId="0" fillId="9" borderId="0" xfId="0" applyNumberFormat="1" applyFill="1" applyBorder="1" applyAlignment="1">
      <alignment horizontal="center" vertical="center"/>
    </xf>
    <xf numFmtId="0" fontId="34" fillId="11" borderId="0" xfId="0" applyFont="1" applyFill="1" applyBorder="1" applyAlignment="1">
      <alignment horizontal="center" vertical="center"/>
    </xf>
    <xf numFmtId="164" fontId="34" fillId="11" borderId="0" xfId="0" applyNumberFormat="1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31" fillId="0" borderId="10" xfId="0" applyFont="1" applyBorder="1"/>
    <xf numFmtId="0" fontId="12" fillId="5" borderId="23" xfId="0" applyFont="1" applyFill="1" applyBorder="1" applyAlignment="1">
      <alignment vertical="center"/>
    </xf>
    <xf numFmtId="2" fontId="34" fillId="11" borderId="0" xfId="0" applyNumberFormat="1" applyFont="1" applyFill="1" applyBorder="1" applyAlignment="1">
      <alignment horizontal="center" vertical="center"/>
    </xf>
    <xf numFmtId="9" fontId="25" fillId="9" borderId="0" xfId="2" applyFont="1" applyFill="1"/>
    <xf numFmtId="0" fontId="37" fillId="0" borderId="0" xfId="0" applyFont="1" applyBorder="1" applyAlignment="1">
      <alignment horizontal="center" vertical="center"/>
    </xf>
    <xf numFmtId="2" fontId="25" fillId="9" borderId="0" xfId="2" applyNumberFormat="1" applyFont="1" applyFill="1"/>
    <xf numFmtId="0" fontId="34" fillId="11" borderId="16" xfId="0" applyFont="1" applyFill="1" applyBorder="1" applyAlignment="1">
      <alignment horizontal="left" vertical="center"/>
    </xf>
    <xf numFmtId="0" fontId="34" fillId="11" borderId="0" xfId="0" applyFont="1" applyFill="1" applyBorder="1" applyAlignment="1">
      <alignment horizontal="right" vertical="center"/>
    </xf>
    <xf numFmtId="164" fontId="34" fillId="11" borderId="2" xfId="0" applyNumberFormat="1" applyFont="1" applyFill="1" applyBorder="1" applyAlignment="1">
      <alignment horizontal="center" vertical="center"/>
    </xf>
    <xf numFmtId="185" fontId="34" fillId="11" borderId="24" xfId="0" applyNumberFormat="1" applyFont="1" applyFill="1" applyBorder="1" applyAlignment="1">
      <alignment horizontal="center" vertical="center"/>
    </xf>
    <xf numFmtId="185" fontId="34" fillId="11" borderId="0" xfId="0" applyNumberFormat="1" applyFont="1" applyFill="1" applyBorder="1" applyAlignment="1">
      <alignment horizontal="center" vertical="center"/>
    </xf>
    <xf numFmtId="2" fontId="34" fillId="11" borderId="2" xfId="0" applyNumberFormat="1" applyFont="1" applyFill="1" applyBorder="1" applyAlignment="1">
      <alignment horizontal="center" vertical="center"/>
    </xf>
    <xf numFmtId="2" fontId="34" fillId="11" borderId="10" xfId="0" applyNumberFormat="1" applyFont="1" applyFill="1" applyBorder="1" applyAlignment="1">
      <alignment horizontal="center" vertical="center"/>
    </xf>
    <xf numFmtId="185" fontId="34" fillId="11" borderId="10" xfId="0" applyNumberFormat="1" applyFont="1" applyFill="1" applyBorder="1" applyAlignment="1">
      <alignment horizontal="center" vertical="center"/>
    </xf>
    <xf numFmtId="184" fontId="34" fillId="11" borderId="2" xfId="0" applyNumberFormat="1" applyFont="1" applyFill="1" applyBorder="1" applyAlignment="1">
      <alignment horizontal="center" vertical="center"/>
    </xf>
    <xf numFmtId="185" fontId="34" fillId="11" borderId="2" xfId="0" applyNumberFormat="1" applyFont="1" applyFill="1" applyBorder="1" applyAlignment="1">
      <alignment horizontal="center" vertical="center"/>
    </xf>
    <xf numFmtId="6" fontId="34" fillId="11" borderId="2" xfId="0" applyNumberFormat="1" applyFont="1" applyFill="1" applyBorder="1" applyAlignment="1">
      <alignment horizontal="center" vertical="center"/>
    </xf>
    <xf numFmtId="0" fontId="37" fillId="11" borderId="2" xfId="0" applyFont="1" applyFill="1" applyBorder="1" applyAlignment="1">
      <alignment horizontal="center" vertical="center"/>
    </xf>
    <xf numFmtId="0" fontId="34" fillId="11" borderId="2" xfId="0" applyFont="1" applyFill="1" applyBorder="1" applyAlignment="1">
      <alignment horizontal="center" vertical="center"/>
    </xf>
    <xf numFmtId="1" fontId="34" fillId="11" borderId="2" xfId="0" applyNumberFormat="1" applyFont="1" applyFill="1" applyBorder="1" applyAlignment="1">
      <alignment horizontal="center" vertical="center"/>
    </xf>
    <xf numFmtId="185" fontId="34" fillId="11" borderId="2" xfId="0" applyNumberFormat="1" applyFont="1" applyFill="1" applyBorder="1" applyAlignment="1">
      <alignment horizontal="left" vertical="center"/>
    </xf>
    <xf numFmtId="0" fontId="37" fillId="11" borderId="10" xfId="0" applyFont="1" applyFill="1" applyBorder="1" applyAlignment="1">
      <alignment horizontal="center" vertical="center"/>
    </xf>
    <xf numFmtId="6" fontId="34" fillId="11" borderId="10" xfId="0" applyNumberFormat="1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vertical="center"/>
    </xf>
    <xf numFmtId="9" fontId="21" fillId="9" borderId="25" xfId="0" applyNumberFormat="1" applyFont="1" applyFill="1" applyBorder="1" applyAlignment="1">
      <alignment horizontal="center"/>
    </xf>
    <xf numFmtId="0" fontId="36" fillId="0" borderId="0" xfId="0" applyFont="1" applyFill="1" applyAlignment="1">
      <alignment horizontal="center" vertical="center"/>
    </xf>
    <xf numFmtId="185" fontId="34" fillId="11" borderId="26" xfId="0" applyNumberFormat="1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horizontal="left" vertical="center"/>
    </xf>
    <xf numFmtId="0" fontId="37" fillId="3" borderId="27" xfId="0" applyFont="1" applyFill="1" applyBorder="1" applyAlignment="1">
      <alignment horizontal="center"/>
    </xf>
    <xf numFmtId="0" fontId="37" fillId="3" borderId="28" xfId="0" applyFont="1" applyFill="1" applyBorder="1" applyAlignment="1">
      <alignment horizontal="center" vertical="center"/>
    </xf>
    <xf numFmtId="0" fontId="0" fillId="3" borderId="29" xfId="0" applyFill="1" applyBorder="1"/>
    <xf numFmtId="0" fontId="37" fillId="11" borderId="16" xfId="0" applyFont="1" applyFill="1" applyBorder="1" applyAlignment="1">
      <alignment horizontal="center"/>
    </xf>
    <xf numFmtId="0" fontId="0" fillId="11" borderId="17" xfId="0" applyFill="1" applyBorder="1"/>
    <xf numFmtId="0" fontId="34" fillId="11" borderId="16" xfId="0" applyFont="1" applyFill="1" applyBorder="1" applyAlignment="1">
      <alignment horizontal="center"/>
    </xf>
    <xf numFmtId="0" fontId="37" fillId="11" borderId="0" xfId="0" applyFont="1" applyFill="1" applyBorder="1" applyAlignment="1">
      <alignment horizontal="center" vertical="center"/>
    </xf>
    <xf numFmtId="0" fontId="34" fillId="11" borderId="6" xfId="0" applyFont="1" applyFill="1" applyBorder="1" applyAlignment="1">
      <alignment horizontal="center" vertical="center"/>
    </xf>
    <xf numFmtId="0" fontId="34" fillId="11" borderId="7" xfId="0" applyFont="1" applyFill="1" applyBorder="1" applyAlignment="1">
      <alignment horizontal="center" vertical="center"/>
    </xf>
    <xf numFmtId="9" fontId="34" fillId="11" borderId="7" xfId="2" applyFont="1" applyFill="1" applyBorder="1" applyAlignment="1">
      <alignment horizontal="center" vertical="center"/>
    </xf>
    <xf numFmtId="0" fontId="34" fillId="11" borderId="7" xfId="0" applyFont="1" applyFill="1" applyBorder="1" applyAlignment="1">
      <alignment horizontal="left" vertical="center"/>
    </xf>
    <xf numFmtId="0" fontId="0" fillId="11" borderId="8" xfId="0" applyFill="1" applyBorder="1"/>
    <xf numFmtId="0" fontId="36" fillId="11" borderId="16" xfId="0" applyFont="1" applyFill="1" applyBorder="1" applyAlignment="1">
      <alignment horizontal="center" vertical="center"/>
    </xf>
    <xf numFmtId="0" fontId="36" fillId="11" borderId="0" xfId="0" applyFont="1" applyFill="1" applyBorder="1" applyAlignment="1">
      <alignment horizontal="center" vertical="center"/>
    </xf>
    <xf numFmtId="0" fontId="36" fillId="11" borderId="17" xfId="0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vertical="center"/>
    </xf>
    <xf numFmtId="6" fontId="34" fillId="11" borderId="0" xfId="0" applyNumberFormat="1" applyFont="1" applyFill="1" applyBorder="1" applyAlignment="1">
      <alignment horizontal="center" vertical="center"/>
    </xf>
    <xf numFmtId="0" fontId="37" fillId="11" borderId="6" xfId="0" applyFont="1" applyFill="1" applyBorder="1" applyAlignment="1">
      <alignment horizontal="center"/>
    </xf>
    <xf numFmtId="0" fontId="37" fillId="11" borderId="7" xfId="0" applyFont="1" applyFill="1" applyBorder="1" applyAlignment="1">
      <alignment horizontal="center" vertical="center"/>
    </xf>
    <xf numFmtId="0" fontId="34" fillId="11" borderId="16" xfId="0" applyFont="1" applyFill="1" applyBorder="1" applyAlignment="1">
      <alignment horizontal="right" vertical="center"/>
    </xf>
    <xf numFmtId="0" fontId="0" fillId="0" borderId="0" xfId="0" applyFill="1" applyBorder="1"/>
    <xf numFmtId="0" fontId="34" fillId="11" borderId="0" xfId="0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horizontal="right" vertical="center"/>
    </xf>
    <xf numFmtId="0" fontId="0" fillId="12" borderId="0" xfId="0" applyFill="1"/>
    <xf numFmtId="0" fontId="6" fillId="12" borderId="0" xfId="3" applyFont="1" applyFill="1" applyBorder="1" applyAlignment="1">
      <alignment horizontal="center" vertical="top"/>
    </xf>
    <xf numFmtId="164" fontId="22" fillId="13" borderId="20" xfId="0" applyNumberFormat="1" applyFont="1" applyFill="1" applyBorder="1" applyAlignment="1">
      <alignment horizontal="center" vertical="center"/>
    </xf>
    <xf numFmtId="164" fontId="22" fillId="13" borderId="16" xfId="0" applyNumberFormat="1" applyFont="1" applyFill="1" applyBorder="1" applyAlignment="1">
      <alignment horizontal="center" vertical="center"/>
    </xf>
    <xf numFmtId="0" fontId="9" fillId="13" borderId="16" xfId="3" applyFont="1" applyFill="1" applyBorder="1" applyAlignment="1">
      <alignment horizontal="center" vertical="center" wrapText="1"/>
    </xf>
    <xf numFmtId="0" fontId="9" fillId="13" borderId="0" xfId="3" applyFont="1" applyFill="1" applyBorder="1" applyAlignment="1">
      <alignment horizontal="center" vertical="center" wrapText="1"/>
    </xf>
    <xf numFmtId="164" fontId="0" fillId="13" borderId="16" xfId="0" applyNumberFormat="1" applyFill="1" applyBorder="1"/>
    <xf numFmtId="164" fontId="0" fillId="13" borderId="20" xfId="0" applyNumberFormat="1" applyFill="1" applyBorder="1"/>
    <xf numFmtId="2" fontId="25" fillId="13" borderId="0" xfId="0" applyNumberFormat="1" applyFont="1" applyFill="1"/>
    <xf numFmtId="8" fontId="1" fillId="13" borderId="16" xfId="5" applyNumberFormat="1" applyFont="1" applyFill="1" applyBorder="1" applyAlignment="1">
      <alignment horizontal="right"/>
    </xf>
    <xf numFmtId="8" fontId="1" fillId="13" borderId="16" xfId="5" applyNumberFormat="1" applyFont="1" applyFill="1" applyBorder="1" applyAlignment="1">
      <alignment horizontal="center"/>
    </xf>
    <xf numFmtId="0" fontId="0" fillId="13" borderId="16" xfId="0" applyFill="1" applyBorder="1"/>
    <xf numFmtId="164" fontId="0" fillId="13" borderId="0" xfId="0" applyNumberFormat="1" applyFill="1" applyBorder="1"/>
    <xf numFmtId="164" fontId="0" fillId="13" borderId="16" xfId="0" applyNumberFormat="1" applyFill="1" applyBorder="1" applyAlignment="1">
      <alignment vertical="center"/>
    </xf>
    <xf numFmtId="164" fontId="0" fillId="13" borderId="0" xfId="0" applyNumberFormat="1" applyFill="1" applyBorder="1" applyAlignment="1">
      <alignment vertical="center"/>
    </xf>
    <xf numFmtId="164" fontId="0" fillId="13" borderId="20" xfId="0" applyNumberFormat="1" applyFill="1" applyBorder="1" applyAlignment="1">
      <alignment vertical="center"/>
    </xf>
    <xf numFmtId="164" fontId="0" fillId="13" borderId="10" xfId="0" applyNumberFormat="1" applyFill="1" applyBorder="1" applyAlignment="1">
      <alignment vertical="center"/>
    </xf>
    <xf numFmtId="164" fontId="0" fillId="13" borderId="6" xfId="0" applyNumberFormat="1" applyFill="1" applyBorder="1"/>
    <xf numFmtId="164" fontId="0" fillId="13" borderId="7" xfId="0" applyNumberFormat="1" applyFill="1" applyBorder="1"/>
    <xf numFmtId="164" fontId="0" fillId="13" borderId="0" xfId="0" applyNumberFormat="1" applyFill="1"/>
    <xf numFmtId="0" fontId="0" fillId="13" borderId="0" xfId="0" applyFill="1"/>
    <xf numFmtId="0" fontId="34" fillId="11" borderId="16" xfId="0" quotePrefix="1" applyFont="1" applyFill="1" applyBorder="1" applyAlignment="1">
      <alignment horizontal="right"/>
    </xf>
    <xf numFmtId="0" fontId="34" fillId="11" borderId="16" xfId="0" applyFont="1" applyFill="1" applyBorder="1" applyAlignment="1">
      <alignment horizontal="right"/>
    </xf>
    <xf numFmtId="184" fontId="34" fillId="11" borderId="30" xfId="0" applyNumberFormat="1" applyFont="1" applyFill="1" applyBorder="1" applyAlignment="1">
      <alignment horizontal="center" vertical="center"/>
    </xf>
    <xf numFmtId="9" fontId="34" fillId="11" borderId="24" xfId="2" applyFont="1" applyFill="1" applyBorder="1" applyAlignment="1">
      <alignment horizontal="center" vertical="center"/>
    </xf>
    <xf numFmtId="1" fontId="34" fillId="11" borderId="24" xfId="0" applyNumberFormat="1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/>
    </xf>
    <xf numFmtId="0" fontId="37" fillId="2" borderId="0" xfId="0" applyFont="1" applyFill="1" applyBorder="1" applyAlignment="1">
      <alignment horizontal="center"/>
    </xf>
    <xf numFmtId="0" fontId="12" fillId="5" borderId="14" xfId="0" applyFont="1" applyFill="1" applyBorder="1" applyAlignment="1">
      <alignment vertical="center"/>
    </xf>
    <xf numFmtId="9" fontId="3" fillId="5" borderId="25" xfId="2" applyFont="1" applyFill="1" applyBorder="1" applyAlignment="1">
      <alignment horizontal="center"/>
    </xf>
    <xf numFmtId="9" fontId="3" fillId="5" borderId="31" xfId="2" applyFont="1" applyFill="1" applyBorder="1" applyAlignment="1">
      <alignment horizontal="center"/>
    </xf>
    <xf numFmtId="0" fontId="0" fillId="2" borderId="0" xfId="0" applyFill="1" applyBorder="1"/>
    <xf numFmtId="0" fontId="12" fillId="2" borderId="0" xfId="0" applyFont="1" applyFill="1" applyBorder="1" applyAlignment="1">
      <alignment vertical="center"/>
    </xf>
    <xf numFmtId="0" fontId="0" fillId="2" borderId="0" xfId="0" applyFill="1" applyBorder="1" applyAlignment="1">
      <alignment horizontal="center"/>
    </xf>
    <xf numFmtId="183" fontId="24" fillId="2" borderId="0" xfId="72" applyNumberFormat="1" applyFont="1" applyFill="1" applyBorder="1"/>
    <xf numFmtId="164" fontId="22" fillId="2" borderId="0" xfId="0" applyNumberFormat="1" applyFont="1" applyFill="1" applyBorder="1" applyAlignment="1">
      <alignment horizontal="center" vertical="center"/>
    </xf>
    <xf numFmtId="8" fontId="0" fillId="2" borderId="0" xfId="0" applyNumberFormat="1" applyFill="1" applyBorder="1"/>
    <xf numFmtId="8" fontId="0" fillId="2" borderId="0" xfId="0" applyNumberForma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164" fontId="3" fillId="2" borderId="0" xfId="0" applyNumberFormat="1" applyFont="1" applyFill="1" applyBorder="1"/>
    <xf numFmtId="2" fontId="2" fillId="2" borderId="0" xfId="0" applyNumberFormat="1" applyFont="1" applyFill="1" applyBorder="1"/>
    <xf numFmtId="164" fontId="2" fillId="2" borderId="0" xfId="0" applyNumberFormat="1" applyFont="1" applyFill="1" applyBorder="1" applyAlignment="1">
      <alignment horizontal="center"/>
    </xf>
    <xf numFmtId="9" fontId="3" fillId="2" borderId="0" xfId="2" applyFont="1" applyFill="1" applyBorder="1" applyAlignment="1">
      <alignment horizontal="center"/>
    </xf>
    <xf numFmtId="2" fontId="0" fillId="2" borderId="0" xfId="0" applyNumberFormat="1" applyFill="1" applyBorder="1"/>
    <xf numFmtId="0" fontId="0" fillId="2" borderId="0" xfId="0" applyFill="1" applyBorder="1" applyAlignment="1">
      <alignment vertical="center"/>
    </xf>
    <xf numFmtId="164" fontId="0" fillId="2" borderId="0" xfId="0" applyNumberFormat="1" applyFont="1" applyFill="1" applyBorder="1"/>
    <xf numFmtId="0" fontId="37" fillId="4" borderId="4" xfId="0" applyFont="1" applyFill="1" applyBorder="1" applyAlignment="1">
      <alignment horizontal="center"/>
    </xf>
    <xf numFmtId="0" fontId="37" fillId="4" borderId="3" xfId="0" applyFont="1" applyFill="1" applyBorder="1" applyAlignment="1">
      <alignment horizontal="center" vertical="center"/>
    </xf>
    <xf numFmtId="0" fontId="0" fillId="4" borderId="5" xfId="0" applyFill="1" applyBorder="1"/>
    <xf numFmtId="0" fontId="34" fillId="4" borderId="22" xfId="0" applyFont="1" applyFill="1" applyBorder="1" applyAlignment="1">
      <alignment horizontal="center" vertical="center"/>
    </xf>
    <xf numFmtId="0" fontId="34" fillId="4" borderId="22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6" fontId="34" fillId="11" borderId="24" xfId="0" applyNumberFormat="1" applyFont="1" applyFill="1" applyBorder="1" applyAlignment="1">
      <alignment horizontal="center" vertical="center"/>
    </xf>
    <xf numFmtId="0" fontId="34" fillId="4" borderId="22" xfId="0" applyFont="1" applyFill="1" applyBorder="1" applyAlignment="1">
      <alignment horizontal="center"/>
    </xf>
    <xf numFmtId="0" fontId="34" fillId="11" borderId="16" xfId="0" applyFont="1" applyFill="1" applyBorder="1" applyAlignment="1">
      <alignment horizontal="right" vertical="center"/>
    </xf>
    <xf numFmtId="0" fontId="34" fillId="11" borderId="0" xfId="0" applyFont="1" applyFill="1" applyBorder="1" applyAlignment="1">
      <alignment horizontal="right" vertical="center"/>
    </xf>
    <xf numFmtId="0" fontId="34" fillId="11" borderId="0" xfId="0" applyFont="1" applyFill="1" applyBorder="1" applyAlignment="1">
      <alignment horizontal="left" vertical="center"/>
    </xf>
    <xf numFmtId="0" fontId="34" fillId="2" borderId="22" xfId="0" applyFont="1" applyFill="1" applyBorder="1" applyAlignment="1" applyProtection="1">
      <alignment horizontal="center" vertical="center"/>
      <protection locked="0"/>
    </xf>
    <xf numFmtId="0" fontId="34" fillId="2" borderId="22" xfId="0" applyNumberFormat="1" applyFont="1" applyFill="1" applyBorder="1" applyAlignment="1" applyProtection="1">
      <alignment horizontal="center" vertical="center"/>
      <protection locked="0"/>
    </xf>
    <xf numFmtId="6" fontId="34" fillId="2" borderId="22" xfId="0" applyNumberFormat="1" applyFont="1" applyFill="1" applyBorder="1" applyAlignment="1" applyProtection="1">
      <alignment horizontal="center" vertical="center"/>
      <protection locked="0"/>
    </xf>
    <xf numFmtId="2" fontId="34" fillId="2" borderId="22" xfId="0" applyNumberFormat="1" applyFont="1" applyFill="1" applyBorder="1" applyAlignment="1" applyProtection="1">
      <alignment horizontal="center" vertical="center"/>
      <protection locked="0"/>
    </xf>
    <xf numFmtId="9" fontId="34" fillId="2" borderId="22" xfId="2" applyFont="1" applyFill="1" applyBorder="1" applyAlignment="1" applyProtection="1">
      <alignment horizontal="center" vertical="center"/>
      <protection locked="0"/>
    </xf>
    <xf numFmtId="185" fontId="34" fillId="2" borderId="22" xfId="2" applyNumberFormat="1" applyFont="1" applyFill="1" applyBorder="1" applyAlignment="1" applyProtection="1">
      <alignment horizontal="center" vertical="center"/>
      <protection locked="0"/>
    </xf>
    <xf numFmtId="164" fontId="34" fillId="2" borderId="22" xfId="0" applyNumberFormat="1" applyFont="1" applyFill="1" applyBorder="1" applyAlignment="1" applyProtection="1">
      <alignment horizontal="center" vertical="center"/>
      <protection locked="0"/>
    </xf>
    <xf numFmtId="0" fontId="34" fillId="11" borderId="16" xfId="0" applyFont="1" applyFill="1" applyBorder="1" applyAlignment="1">
      <alignment horizontal="right" vertical="center"/>
    </xf>
    <xf numFmtId="0" fontId="34" fillId="11" borderId="0" xfId="0" applyFont="1" applyFill="1" applyBorder="1" applyAlignment="1">
      <alignment horizontal="right" vertical="center"/>
    </xf>
    <xf numFmtId="0" fontId="38" fillId="3" borderId="4" xfId="0" applyFont="1" applyFill="1" applyBorder="1" applyAlignment="1">
      <alignment horizontal="left" vertical="center"/>
    </xf>
    <xf numFmtId="0" fontId="38" fillId="3" borderId="3" xfId="0" applyFont="1" applyFill="1" applyBorder="1" applyAlignment="1">
      <alignment horizontal="left" vertical="center"/>
    </xf>
    <xf numFmtId="0" fontId="38" fillId="3" borderId="5" xfId="0" applyFont="1" applyFill="1" applyBorder="1" applyAlignment="1">
      <alignment horizontal="left" vertical="center"/>
    </xf>
    <xf numFmtId="0" fontId="34" fillId="11" borderId="16" xfId="0" applyFont="1" applyFill="1" applyBorder="1" applyAlignment="1">
      <alignment horizontal="right"/>
    </xf>
    <xf numFmtId="0" fontId="34" fillId="11" borderId="0" xfId="0" applyFont="1" applyFill="1" applyBorder="1" applyAlignment="1">
      <alignment horizontal="right"/>
    </xf>
    <xf numFmtId="0" fontId="39" fillId="3" borderId="3" xfId="0" applyFont="1" applyFill="1" applyBorder="1" applyAlignment="1">
      <alignment horizontal="left" vertical="center"/>
    </xf>
    <xf numFmtId="0" fontId="39" fillId="3" borderId="5" xfId="0" applyFont="1" applyFill="1" applyBorder="1" applyAlignment="1">
      <alignment horizontal="left" vertical="center"/>
    </xf>
    <xf numFmtId="0" fontId="34" fillId="11" borderId="17" xfId="0" applyFont="1" applyFill="1" applyBorder="1" applyAlignment="1">
      <alignment horizontal="right" vertical="center"/>
    </xf>
    <xf numFmtId="0" fontId="34" fillId="11" borderId="16" xfId="0" applyFont="1" applyFill="1" applyBorder="1" applyAlignment="1">
      <alignment horizontal="left" vertical="center"/>
    </xf>
    <xf numFmtId="0" fontId="34" fillId="11" borderId="0" xfId="0" applyFont="1" applyFill="1" applyBorder="1" applyAlignment="1">
      <alignment horizontal="left" vertical="center"/>
    </xf>
    <xf numFmtId="0" fontId="33" fillId="9" borderId="0" xfId="0" applyFont="1" applyFill="1" applyAlignment="1">
      <alignment horizontal="center" wrapText="1"/>
    </xf>
    <xf numFmtId="0" fontId="23" fillId="9" borderId="4" xfId="0" applyFont="1" applyFill="1" applyBorder="1" applyAlignment="1">
      <alignment horizontal="center"/>
    </xf>
    <xf numFmtId="0" fontId="23" fillId="9" borderId="3" xfId="0" applyFont="1" applyFill="1" applyBorder="1" applyAlignment="1">
      <alignment horizontal="center"/>
    </xf>
    <xf numFmtId="0" fontId="23" fillId="9" borderId="5" xfId="0" applyFont="1" applyFill="1" applyBorder="1" applyAlignment="1">
      <alignment horizontal="center"/>
    </xf>
    <xf numFmtId="0" fontId="23" fillId="10" borderId="4" xfId="0" applyFont="1" applyFill="1" applyBorder="1" applyAlignment="1">
      <alignment horizontal="center"/>
    </xf>
    <xf numFmtId="0" fontId="23" fillId="10" borderId="3" xfId="0" applyFont="1" applyFill="1" applyBorder="1" applyAlignment="1">
      <alignment horizontal="center"/>
    </xf>
    <xf numFmtId="0" fontId="23" fillId="10" borderId="5" xfId="0" applyFont="1" applyFill="1" applyBorder="1" applyAlignment="1">
      <alignment horizontal="center"/>
    </xf>
    <xf numFmtId="0" fontId="25" fillId="9" borderId="21" xfId="0" applyFont="1" applyFill="1" applyBorder="1" applyAlignment="1">
      <alignment horizontal="center"/>
    </xf>
    <xf numFmtId="0" fontId="11" fillId="11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/>
    </xf>
    <xf numFmtId="0" fontId="34" fillId="0" borderId="0" xfId="0" applyFont="1" applyBorder="1" applyAlignment="1">
      <alignment horizontal="center"/>
    </xf>
    <xf numFmtId="0" fontId="34" fillId="0" borderId="0" xfId="0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4" fillId="11" borderId="16" xfId="0" applyFont="1" applyFill="1" applyBorder="1" applyAlignment="1">
      <alignment horizontal="right" vertical="center" indent="1"/>
    </xf>
    <xf numFmtId="0" fontId="34" fillId="11" borderId="0" xfId="0" applyFont="1" applyFill="1" applyBorder="1" applyAlignment="1">
      <alignment horizontal="right" vertical="center" indent="1"/>
    </xf>
  </cellXfs>
  <cellStyles count="73">
    <cellStyle name="Calc Currency (0)" xfId="6" xr:uid="{00000000-0005-0000-0000-000000000000}"/>
    <cellStyle name="Calc Currency (2)" xfId="7" xr:uid="{00000000-0005-0000-0000-000001000000}"/>
    <cellStyle name="Calc Percent (0)" xfId="8" xr:uid="{00000000-0005-0000-0000-000002000000}"/>
    <cellStyle name="Calc Percent (1)" xfId="9" xr:uid="{00000000-0005-0000-0000-000003000000}"/>
    <cellStyle name="Calc Percent (2)" xfId="10" xr:uid="{00000000-0005-0000-0000-000004000000}"/>
    <cellStyle name="Calc Units (0)" xfId="11" xr:uid="{00000000-0005-0000-0000-000005000000}"/>
    <cellStyle name="Calc Units (1)" xfId="12" xr:uid="{00000000-0005-0000-0000-000006000000}"/>
    <cellStyle name="Calc Units (2)" xfId="13" xr:uid="{00000000-0005-0000-0000-000007000000}"/>
    <cellStyle name="Comma" xfId="72" builtinId="3"/>
    <cellStyle name="Comma [00]" xfId="14" xr:uid="{00000000-0005-0000-0000-000009000000}"/>
    <cellStyle name="Comma 2" xfId="15" xr:uid="{00000000-0005-0000-0000-00000A000000}"/>
    <cellStyle name="Comma 2 2" xfId="16" xr:uid="{00000000-0005-0000-0000-00000B000000}"/>
    <cellStyle name="Currency" xfId="1" builtinId="4"/>
    <cellStyle name="Currency [00]" xfId="17" xr:uid="{00000000-0005-0000-0000-00000D000000}"/>
    <cellStyle name="Currency 2" xfId="18" xr:uid="{00000000-0005-0000-0000-00000E000000}"/>
    <cellStyle name="Date Short" xfId="19" xr:uid="{00000000-0005-0000-0000-00000F000000}"/>
    <cellStyle name="Enter Currency (0)" xfId="20" xr:uid="{00000000-0005-0000-0000-000010000000}"/>
    <cellStyle name="Enter Currency (2)" xfId="21" xr:uid="{00000000-0005-0000-0000-000011000000}"/>
    <cellStyle name="Enter Units (0)" xfId="22" xr:uid="{00000000-0005-0000-0000-000012000000}"/>
    <cellStyle name="Enter Units (1)" xfId="23" xr:uid="{00000000-0005-0000-0000-000013000000}"/>
    <cellStyle name="Enter Units (2)" xfId="24" xr:uid="{00000000-0005-0000-0000-000014000000}"/>
    <cellStyle name="Grey" xfId="25" xr:uid="{00000000-0005-0000-0000-000015000000}"/>
    <cellStyle name="Header1" xfId="26" xr:uid="{00000000-0005-0000-0000-000016000000}"/>
    <cellStyle name="Header2" xfId="27" xr:uid="{00000000-0005-0000-0000-000017000000}"/>
    <cellStyle name="Hyperlänk" xfId="28" xr:uid="{00000000-0005-0000-0000-000018000000}"/>
    <cellStyle name="Hyperlink" xfId="29" xr:uid="{00000000-0005-0000-0000-000019000000}"/>
    <cellStyle name="Input [yellow]" xfId="30" xr:uid="{00000000-0005-0000-0000-00001A000000}"/>
    <cellStyle name="Komma [0]_BINV" xfId="31" xr:uid="{00000000-0005-0000-0000-00001B000000}"/>
    <cellStyle name="Komma_BINV" xfId="32" xr:uid="{00000000-0005-0000-0000-00001C000000}"/>
    <cellStyle name="Link Currency (0)" xfId="33" xr:uid="{00000000-0005-0000-0000-00001D000000}"/>
    <cellStyle name="Link Currency (2)" xfId="34" xr:uid="{00000000-0005-0000-0000-00001E000000}"/>
    <cellStyle name="Link Units (0)" xfId="35" xr:uid="{00000000-0005-0000-0000-00001F000000}"/>
    <cellStyle name="Link Units (1)" xfId="36" xr:uid="{00000000-0005-0000-0000-000020000000}"/>
    <cellStyle name="Link Units (2)" xfId="37" xr:uid="{00000000-0005-0000-0000-000021000000}"/>
    <cellStyle name="Normal" xfId="0" builtinId="0"/>
    <cellStyle name="Normal - Style1" xfId="38" xr:uid="{00000000-0005-0000-0000-000023000000}"/>
    <cellStyle name="Normal 10" xfId="5" xr:uid="{00000000-0005-0000-0000-000024000000}"/>
    <cellStyle name="Normal 11" xfId="39" xr:uid="{00000000-0005-0000-0000-000025000000}"/>
    <cellStyle name="Normal 2" xfId="40" xr:uid="{00000000-0005-0000-0000-000026000000}"/>
    <cellStyle name="Normal 2 2" xfId="41" xr:uid="{00000000-0005-0000-0000-000027000000}"/>
    <cellStyle name="Normal 2 3" xfId="42" xr:uid="{00000000-0005-0000-0000-000028000000}"/>
    <cellStyle name="Normal 3" xfId="43" xr:uid="{00000000-0005-0000-0000-000029000000}"/>
    <cellStyle name="Normal 4" xfId="44" xr:uid="{00000000-0005-0000-0000-00002A000000}"/>
    <cellStyle name="Normal 5" xfId="45" xr:uid="{00000000-0005-0000-0000-00002B000000}"/>
    <cellStyle name="Normal 5 2" xfId="46" xr:uid="{00000000-0005-0000-0000-00002C000000}"/>
    <cellStyle name="Normal 6" xfId="47" xr:uid="{00000000-0005-0000-0000-00002D000000}"/>
    <cellStyle name="Normal 7" xfId="48" xr:uid="{00000000-0005-0000-0000-00002E000000}"/>
    <cellStyle name="Normal 8" xfId="49" xr:uid="{00000000-0005-0000-0000-00002F000000}"/>
    <cellStyle name="Normal 9" xfId="3" xr:uid="{00000000-0005-0000-0000-000030000000}"/>
    <cellStyle name="Percent" xfId="2" builtinId="5"/>
    <cellStyle name="Percent [0]" xfId="50" xr:uid="{00000000-0005-0000-0000-000032000000}"/>
    <cellStyle name="Percent [00]" xfId="51" xr:uid="{00000000-0005-0000-0000-000033000000}"/>
    <cellStyle name="Percent [2]" xfId="52" xr:uid="{00000000-0005-0000-0000-000034000000}"/>
    <cellStyle name="Percent 2" xfId="53" xr:uid="{00000000-0005-0000-0000-000035000000}"/>
    <cellStyle name="Percent 3" xfId="54" xr:uid="{00000000-0005-0000-0000-000036000000}"/>
    <cellStyle name="Percent 4" xfId="55" xr:uid="{00000000-0005-0000-0000-000037000000}"/>
    <cellStyle name="Percent 5" xfId="4" xr:uid="{00000000-0005-0000-0000-000038000000}"/>
    <cellStyle name="Percent 6" xfId="56" xr:uid="{00000000-0005-0000-0000-000039000000}"/>
    <cellStyle name="PrePop Currency (0)" xfId="57" xr:uid="{00000000-0005-0000-0000-00003A000000}"/>
    <cellStyle name="PrePop Currency (2)" xfId="58" xr:uid="{00000000-0005-0000-0000-00003B000000}"/>
    <cellStyle name="PrePop Units (0)" xfId="59" xr:uid="{00000000-0005-0000-0000-00003C000000}"/>
    <cellStyle name="PrePop Units (1)" xfId="60" xr:uid="{00000000-0005-0000-0000-00003D000000}"/>
    <cellStyle name="PrePop Units (2)" xfId="61" xr:uid="{00000000-0005-0000-0000-00003E000000}"/>
    <cellStyle name="Procent_BINV" xfId="62" xr:uid="{00000000-0005-0000-0000-00003F000000}"/>
    <cellStyle name="Standaard_BINV" xfId="63" xr:uid="{00000000-0005-0000-0000-000040000000}"/>
    <cellStyle name="Text Indent A" xfId="64" xr:uid="{00000000-0005-0000-0000-000041000000}"/>
    <cellStyle name="Text Indent B" xfId="65" xr:uid="{00000000-0005-0000-0000-000042000000}"/>
    <cellStyle name="Text Indent C" xfId="66" xr:uid="{00000000-0005-0000-0000-000043000000}"/>
    <cellStyle name="Tusental (0)_~0048208" xfId="67" xr:uid="{00000000-0005-0000-0000-000044000000}"/>
    <cellStyle name="Tusental_~0048208" xfId="68" xr:uid="{00000000-0005-0000-0000-000045000000}"/>
    <cellStyle name="Valuta (0)_~0048208" xfId="69" xr:uid="{00000000-0005-0000-0000-000046000000}"/>
    <cellStyle name="Valuta [0]_BINV" xfId="70" xr:uid="{00000000-0005-0000-0000-000047000000}"/>
    <cellStyle name="Valuta_~0048208" xfId="71" xr:uid="{00000000-0005-0000-0000-000048000000}"/>
  </cellStyles>
  <dxfs count="16"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00"/>
      <color rgb="FF00FF00"/>
      <color rgb="FF66FF33"/>
      <color rgb="FF66FF66"/>
      <color rgb="FF000099"/>
      <color rgb="FFFDD880"/>
      <color rgb="FF33CC33"/>
      <color rgb="FF009900"/>
      <color rgb="FFA5A095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241905</xdr:colOff>
      <xdr:row>1</xdr:row>
      <xdr:rowOff>159352</xdr:rowOff>
    </xdr:from>
    <xdr:to>
      <xdr:col>1</xdr:col>
      <xdr:colOff>1462012</xdr:colOff>
      <xdr:row>1</xdr:row>
      <xdr:rowOff>708298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350" b="99767" l="193" r="99952">
                      <a14:foregroundMark x1="5789" y1="59441" x2="5789" y2="59441"/>
                      <a14:foregroundMark x1="2267" y1="69814" x2="2267" y2="69814"/>
                      <a14:foregroundMark x1="7043" y1="95338" x2="7043" y2="95338"/>
                      <a14:foregroundMark x1="87458" y1="62471" x2="87458" y2="62471"/>
                      <a14:foregroundMark x1="93198" y1="64336" x2="93198" y2="64336"/>
                      <a14:foregroundMark x1="98215" y1="55245" x2="98215" y2="55245"/>
                      <a14:foregroundMark x1="42692" y1="21212" x2="42692" y2="21212"/>
                      <a14:foregroundMark x1="59817" y1="20047" x2="59817" y2="20047"/>
                      <a14:foregroundMark x1="65847" y1="22494" x2="65847" y2="22494"/>
                      <a14:foregroundMark x1="70333" y1="30303" x2="70333" y2="30303"/>
                      <a14:foregroundMark x1="82151" y1="18182" x2="82151" y2="18182"/>
                      <a14:foregroundMark x1="91462" y1="20629" x2="91462" y2="20629"/>
                      <a14:foregroundMark x1="1688" y1="65734" x2="1737" y2="66084"/>
                      <a14:foregroundMark x1="1351" y1="89044" x2="1351" y2="89044"/>
                      <a14:foregroundMark x1="2653" y1="98019" x2="2653" y2="98019"/>
                      <a14:foregroundMark x1="1351" y1="99417" x2="1351" y2="99417"/>
                      <a14:foregroundMark x1="531" y1="96970" x2="531" y2="96970"/>
                      <a14:foregroundMark x1="193" y1="95804" x2="193" y2="95804"/>
                      <a14:foregroundMark x1="820" y1="99883" x2="820" y2="99883"/>
                      <a14:foregroundMark x1="37096" y1="77739" x2="37096" y2="77739"/>
                      <a14:foregroundMark x1="35938" y1="84149" x2="35938" y2="84149"/>
                      <a14:foregroundMark x1="42547" y1="83217" x2="42547" y2="83217"/>
                      <a14:foregroundMark x1="48915" y1="71096" x2="48915" y2="71096"/>
                      <a14:foregroundMark x1="50603" y1="70280" x2="50603" y2="70280"/>
                      <a14:foregroundMark x1="52726" y1="69464" x2="52726" y2="69464"/>
                      <a14:foregroundMark x1="54993" y1="68765" x2="54993" y2="68765"/>
                      <a14:foregroundMark x1="58852" y1="67366" x2="58852" y2="67366"/>
                      <a14:foregroundMark x1="60926" y1="66550" x2="60926" y2="66550"/>
                      <a14:foregroundMark x1="69850" y1="63636" x2="69850" y2="63636"/>
                      <a14:foregroundMark x1="71925" y1="62821" x2="71925" y2="62821"/>
                      <a14:foregroundMark x1="82248" y1="60490" x2="82248" y2="60490"/>
                      <a14:foregroundMark x1="85094" y1="78555" x2="85094" y2="78555"/>
                      <a14:foregroundMark x1="98649" y1="59441" x2="98649" y2="59441"/>
                      <a14:foregroundMark x1="99180" y1="54429" x2="99180" y2="54429"/>
                      <a14:foregroundMark x1="99759" y1="59441" x2="99759" y2="59441"/>
                      <a14:foregroundMark x1="99952" y1="57110" x2="99952" y2="57110"/>
                      <a14:foregroundMark x1="93825" y1="1049" x2="93825" y2="1049"/>
                      <a14:foregroundMark x1="97733" y1="1515" x2="97733" y2="1515"/>
                      <a14:foregroundMark x1="98794" y1="1748" x2="98794" y2="1748"/>
                      <a14:foregroundMark x1="99325" y1="3730" x2="99325" y2="3730"/>
                      <a14:foregroundMark x1="71635" y1="350" x2="71635" y2="350"/>
                      <a14:backgroundMark x1="77521" y1="4429" x2="77521" y2="4429"/>
                      <a14:backgroundMark x1="74771" y1="24009" x2="74771" y2="24009"/>
                      <a14:backgroundMark x1="92475" y1="15734" x2="92475" y2="15734"/>
                      <a14:backgroundMark x1="94452" y1="9557" x2="94452" y2="9557"/>
                      <a14:backgroundMark x1="97974" y1="19697" x2="97974" y2="19697"/>
                      <a14:backgroundMark x1="95658" y1="44755" x2="95658" y2="44755"/>
                      <a14:backgroundMark x1="96141" y1="76923" x2="96141" y2="76923"/>
                      <a14:backgroundMark x1="40135" y1="55711" x2="40135" y2="55711"/>
                      <a14:backgroundMark x1="39363" y1="34499" x2="39363" y2="34499"/>
                      <a14:backgroundMark x1="27882" y1="35897" x2="27882" y2="35897"/>
                      <a14:backgroundMark x1="17511" y1="48135" x2="17511" y2="48135"/>
                      <a14:backgroundMark x1="3473" y1="36364" x2="3473" y2="36364"/>
                      <a14:backgroundMark x1="63917" y1="90909" x2="63917" y2="90909"/>
                      <a14:backgroundMark x1="30584" y1="95105" x2="30584" y2="95105"/>
                      <a14:backgroundMark x1="6995" y1="75874" x2="6995" y2="7587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48" y="349852"/>
          <a:ext cx="1220107" cy="548946"/>
        </a:xfrm>
        <a:prstGeom prst="rect">
          <a:avLst/>
        </a:prstGeom>
      </xdr:spPr>
    </xdr:pic>
    <xdr:clientData/>
  </xdr:twoCellAnchor>
  <xdr:oneCellAnchor>
    <xdr:from>
      <xdr:col>1</xdr:col>
      <xdr:colOff>1644649</xdr:colOff>
      <xdr:row>1</xdr:row>
      <xdr:rowOff>46715</xdr:rowOff>
    </xdr:from>
    <xdr:ext cx="4628243" cy="682174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906587" y="249121"/>
          <a:ext cx="4628243" cy="6821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4000" b="1">
              <a:latin typeface="Arial" panose="020B0604020202020204" pitchFamily="34" charset="0"/>
              <a:cs typeface="Arial" panose="020B0604020202020204" pitchFamily="34" charset="0"/>
            </a:rPr>
            <a:t>VALUE</a:t>
          </a:r>
          <a:r>
            <a:rPr lang="en-US" sz="4000" b="1" baseline="0">
              <a:latin typeface="Arial" panose="020B0604020202020204" pitchFamily="34" charset="0"/>
              <a:cs typeface="Arial" panose="020B0604020202020204" pitchFamily="34" charset="0"/>
            </a:rPr>
            <a:t> Calculator</a:t>
          </a:r>
          <a:endParaRPr lang="en-US" sz="40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242094</xdr:colOff>
      <xdr:row>60</xdr:row>
      <xdr:rowOff>117739</xdr:rowOff>
    </xdr:from>
    <xdr:to>
      <xdr:col>1</xdr:col>
      <xdr:colOff>1842295</xdr:colOff>
      <xdr:row>63</xdr:row>
      <xdr:rowOff>18256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032" y="14429052"/>
          <a:ext cx="1600201" cy="614892"/>
        </a:xfrm>
        <a:prstGeom prst="rect">
          <a:avLst/>
        </a:prstGeom>
      </xdr:spPr>
    </xdr:pic>
    <xdr:clientData/>
  </xdr:twoCellAnchor>
  <xdr:oneCellAnchor>
    <xdr:from>
      <xdr:col>9</xdr:col>
      <xdr:colOff>137583</xdr:colOff>
      <xdr:row>4</xdr:row>
      <xdr:rowOff>264583</xdr:rowOff>
    </xdr:from>
    <xdr:ext cx="5023114" cy="431800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403166" y="1788583"/>
          <a:ext cx="5023114" cy="4318000"/>
        </a:xfrm>
        <a:prstGeom prst="rect">
          <a:avLst/>
        </a:prstGeom>
        <a:solidFill>
          <a:srgbClr val="FF99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3200" b="1" u="sng"/>
            <a:t>ASSUMPTIONS:</a:t>
          </a:r>
        </a:p>
        <a:p>
          <a:endParaRPr lang="en-US" sz="1800" b="1"/>
        </a:p>
        <a:p>
          <a:r>
            <a:rPr lang="en-US" sz="1800" b="1"/>
            <a:t>- Average</a:t>
          </a:r>
          <a:r>
            <a:rPr lang="en-US" sz="1800" b="1" baseline="0"/>
            <a:t> ZoomLock time savings based on 3rd  </a:t>
          </a:r>
          <a:br>
            <a:rPr lang="en-US" sz="1800" b="1" baseline="0"/>
          </a:br>
          <a:r>
            <a:rPr lang="en-US" sz="1800" b="1" baseline="0"/>
            <a:t>   party testing.</a:t>
          </a:r>
          <a:endParaRPr lang="en-US" sz="1800" b="1"/>
        </a:p>
        <a:p>
          <a:endParaRPr lang="en-US" sz="1800" b="1"/>
        </a:p>
        <a:p>
          <a:r>
            <a:rPr lang="en-US" sz="1800" b="1"/>
            <a:t>- Brazing Labor Units were obtained  from the </a:t>
          </a:r>
          <a:br>
            <a:rPr lang="en-US" sz="1800" b="1"/>
          </a:br>
          <a:r>
            <a:rPr lang="en-US" sz="1800" b="1"/>
            <a:t>  MCAA Web-Based Labor Estimating Manual </a:t>
          </a:r>
          <a:br>
            <a:rPr lang="en-US" sz="1800" b="1"/>
          </a:br>
          <a:r>
            <a:rPr lang="en-US" sz="1800" b="1"/>
            <a:t>  (WebLEM) for Brazing  based on the Component </a:t>
          </a:r>
          <a:br>
            <a:rPr lang="en-US" sz="1800" b="1"/>
          </a:br>
          <a:r>
            <a:rPr lang="en-US" sz="1800" b="1"/>
            <a:t>  Method.</a:t>
          </a:r>
          <a:r>
            <a:rPr lang="en-US" sz="1800" b="1" baseline="0"/>
            <a:t> </a:t>
          </a:r>
          <a:r>
            <a:rPr lang="en-US" sz="1800" b="1"/>
            <a:t>To get a more accurate labor estimate </a:t>
          </a:r>
          <a:br>
            <a:rPr lang="en-US" sz="1800" b="1"/>
          </a:br>
          <a:r>
            <a:rPr lang="en-US" sz="1800" b="1"/>
            <a:t>  for larger jobs, you can apply an Effiency Factor </a:t>
          </a:r>
          <a:br>
            <a:rPr lang="en-US" sz="1800" b="1"/>
          </a:br>
          <a:r>
            <a:rPr lang="en-US" sz="1800" b="1"/>
            <a:t>  that will reduce the labor units per fitting by the </a:t>
          </a:r>
          <a:br>
            <a:rPr lang="en-US" sz="1800" b="1"/>
          </a:br>
          <a:r>
            <a:rPr lang="en-US" sz="1800" b="1"/>
            <a:t>  applied factor. For more information on the </a:t>
          </a:r>
          <a:br>
            <a:rPr lang="en-US" sz="1800" b="1"/>
          </a:br>
          <a:r>
            <a:rPr lang="en-US" sz="1800" b="1"/>
            <a:t>  basic assumptions behind the MCAA (LEM), </a:t>
          </a:r>
          <a:br>
            <a:rPr lang="en-US" sz="1800" b="1"/>
          </a:br>
          <a:r>
            <a:rPr lang="en-US" sz="1800" b="1"/>
            <a:t>  please read the attached tabs.</a:t>
          </a:r>
        </a:p>
      </xdr:txBody>
    </xdr:sp>
    <xdr:clientData/>
  </xdr:oneCellAnchor>
  <xdr:twoCellAnchor editAs="oneCell">
    <xdr:from>
      <xdr:col>5</xdr:col>
      <xdr:colOff>598714</xdr:colOff>
      <xdr:row>1</xdr:row>
      <xdr:rowOff>148030</xdr:rowOff>
    </xdr:from>
    <xdr:to>
      <xdr:col>8</xdr:col>
      <xdr:colOff>92528</xdr:colOff>
      <xdr:row>3</xdr:row>
      <xdr:rowOff>275816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433" y="350436"/>
          <a:ext cx="2148908" cy="1044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19050</xdr:rowOff>
    </xdr:from>
    <xdr:to>
      <xdr:col>13</xdr:col>
      <xdr:colOff>447675</xdr:colOff>
      <xdr:row>109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50" y="10496550"/>
          <a:ext cx="7767723" cy="104013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600075</xdr:colOff>
      <xdr:row>0</xdr:row>
      <xdr:rowOff>0</xdr:rowOff>
    </xdr:from>
    <xdr:to>
      <xdr:col>13</xdr:col>
      <xdr:colOff>438150</xdr:colOff>
      <xdr:row>54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" y="0"/>
          <a:ext cx="7767723" cy="104013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13</xdr:col>
      <xdr:colOff>457200</xdr:colOff>
      <xdr:row>54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0"/>
          <a:ext cx="7772400" cy="1039606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9525</xdr:colOff>
      <xdr:row>54</xdr:row>
      <xdr:rowOff>171450</xdr:rowOff>
    </xdr:from>
    <xdr:to>
      <xdr:col>13</xdr:col>
      <xdr:colOff>466725</xdr:colOff>
      <xdr:row>109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0462400"/>
          <a:ext cx="7772400" cy="104076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152\SWG\99misc\Ecr\PCUREC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JA5290\AppData\Local\Temp\notesAF3A78\Winovation%20Deliverables\WIN-83%20Value%20Prop%202-20-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CR TAB"/>
      <sheetName val="Flash"/>
      <sheetName val="Plan Act Prior"/>
      <sheetName val="Rolling"/>
      <sheetName val="Lean Restated Statement"/>
      <sheetName val="Allocations"/>
    </sheetNames>
    <sheetDataSet>
      <sheetData sheetId="0" refreshError="1">
        <row r="8">
          <cell r="F8">
            <v>29768</v>
          </cell>
          <cell r="G8">
            <v>3202</v>
          </cell>
        </row>
        <row r="9">
          <cell r="F9">
            <v>29799</v>
          </cell>
          <cell r="G9">
            <v>2800</v>
          </cell>
        </row>
        <row r="10">
          <cell r="F10">
            <v>29830</v>
          </cell>
          <cell r="G10">
            <v>2699</v>
          </cell>
        </row>
        <row r="11">
          <cell r="F11">
            <v>29860</v>
          </cell>
          <cell r="G11">
            <v>2701</v>
          </cell>
        </row>
        <row r="12">
          <cell r="F12">
            <v>29891</v>
          </cell>
          <cell r="G12">
            <v>1989</v>
          </cell>
        </row>
        <row r="13">
          <cell r="F13">
            <v>29921</v>
          </cell>
          <cell r="G13">
            <v>1685</v>
          </cell>
        </row>
        <row r="14">
          <cell r="F14">
            <v>29952</v>
          </cell>
          <cell r="G14">
            <v>2294</v>
          </cell>
        </row>
        <row r="15">
          <cell r="F15">
            <v>29983</v>
          </cell>
          <cell r="G15">
            <v>2274</v>
          </cell>
        </row>
        <row r="16">
          <cell r="F16">
            <v>30011</v>
          </cell>
          <cell r="G16">
            <v>1870</v>
          </cell>
        </row>
        <row r="17">
          <cell r="F17">
            <v>30042</v>
          </cell>
          <cell r="G17">
            <v>1885</v>
          </cell>
        </row>
        <row r="18">
          <cell r="F18">
            <v>30072</v>
          </cell>
          <cell r="G18">
            <v>1672</v>
          </cell>
        </row>
        <row r="19">
          <cell r="F19">
            <v>30103</v>
          </cell>
          <cell r="G19">
            <v>1340</v>
          </cell>
        </row>
        <row r="20">
          <cell r="F20">
            <v>30133</v>
          </cell>
          <cell r="G20">
            <v>1807</v>
          </cell>
        </row>
        <row r="21">
          <cell r="F21">
            <v>30164</v>
          </cell>
          <cell r="G21">
            <v>1160</v>
          </cell>
        </row>
        <row r="22">
          <cell r="F22">
            <v>30195</v>
          </cell>
          <cell r="G22">
            <v>1944</v>
          </cell>
        </row>
        <row r="23">
          <cell r="F23">
            <v>30225</v>
          </cell>
          <cell r="G23">
            <v>1452</v>
          </cell>
        </row>
        <row r="24">
          <cell r="F24">
            <v>30256</v>
          </cell>
          <cell r="G24">
            <v>1787</v>
          </cell>
        </row>
        <row r="25">
          <cell r="F25">
            <v>30286</v>
          </cell>
          <cell r="G25">
            <v>1018</v>
          </cell>
        </row>
        <row r="26">
          <cell r="F26">
            <v>30317</v>
          </cell>
          <cell r="G26">
            <v>2027</v>
          </cell>
        </row>
        <row r="27">
          <cell r="F27">
            <v>30348</v>
          </cell>
          <cell r="G27">
            <v>2394</v>
          </cell>
        </row>
        <row r="28">
          <cell r="F28">
            <v>30376</v>
          </cell>
          <cell r="G28">
            <v>2076</v>
          </cell>
        </row>
        <row r="29">
          <cell r="F29">
            <v>30407</v>
          </cell>
          <cell r="G29">
            <v>2197</v>
          </cell>
        </row>
        <row r="30">
          <cell r="F30">
            <v>30437</v>
          </cell>
          <cell r="G30">
            <v>2973</v>
          </cell>
        </row>
        <row r="31">
          <cell r="F31">
            <v>30468</v>
          </cell>
          <cell r="G31">
            <v>2487</v>
          </cell>
        </row>
        <row r="32">
          <cell r="A32">
            <v>30498</v>
          </cell>
          <cell r="B32">
            <v>95.546850015989776</v>
          </cell>
          <cell r="C32">
            <v>100</v>
          </cell>
          <cell r="D32">
            <v>162.83461299024694</v>
          </cell>
          <cell r="F32">
            <v>30498</v>
          </cell>
          <cell r="G32">
            <v>2387</v>
          </cell>
        </row>
        <row r="33">
          <cell r="A33">
            <v>30529</v>
          </cell>
          <cell r="B33">
            <v>109.05629705681041</v>
          </cell>
          <cell r="C33">
            <v>100</v>
          </cell>
          <cell r="D33">
            <v>177.03738100766196</v>
          </cell>
          <cell r="F33">
            <v>30529</v>
          </cell>
          <cell r="G33">
            <v>2751</v>
          </cell>
        </row>
        <row r="34">
          <cell r="A34">
            <v>30560</v>
          </cell>
          <cell r="B34">
            <v>128.29671544140399</v>
          </cell>
          <cell r="C34">
            <v>100</v>
          </cell>
          <cell r="D34">
            <v>216.06597434331093</v>
          </cell>
          <cell r="F34">
            <v>30560</v>
          </cell>
          <cell r="G34">
            <v>5473</v>
          </cell>
        </row>
        <row r="35">
          <cell r="A35">
            <v>30590</v>
          </cell>
          <cell r="B35">
            <v>141.92401272693243</v>
          </cell>
          <cell r="C35">
            <v>100</v>
          </cell>
          <cell r="D35">
            <v>241.13257243195787</v>
          </cell>
          <cell r="F35">
            <v>30590</v>
          </cell>
          <cell r="G35">
            <v>2762</v>
          </cell>
        </row>
        <row r="36">
          <cell r="A36">
            <v>30621</v>
          </cell>
          <cell r="B36">
            <v>149.7638167217761</v>
          </cell>
          <cell r="C36">
            <v>100</v>
          </cell>
          <cell r="D36">
            <v>219.85336677599844</v>
          </cell>
          <cell r="F36">
            <v>30621</v>
          </cell>
          <cell r="G36">
            <v>3160</v>
          </cell>
        </row>
        <row r="37">
          <cell r="A37">
            <v>30651</v>
          </cell>
          <cell r="B37">
            <v>164.78564112568893</v>
          </cell>
          <cell r="C37">
            <v>100</v>
          </cell>
          <cell r="D37">
            <v>211.90979563072588</v>
          </cell>
          <cell r="F37">
            <v>30651</v>
          </cell>
          <cell r="G37">
            <v>3099</v>
          </cell>
        </row>
        <row r="38">
          <cell r="A38">
            <v>30682</v>
          </cell>
          <cell r="B38">
            <v>176.84819134216247</v>
          </cell>
          <cell r="C38">
            <v>100</v>
          </cell>
          <cell r="D38">
            <v>212.89321192052978</v>
          </cell>
          <cell r="F38">
            <v>30682</v>
          </cell>
          <cell r="G38">
            <v>4028</v>
          </cell>
        </row>
        <row r="39">
          <cell r="A39">
            <v>30713</v>
          </cell>
          <cell r="B39">
            <v>179.17076046374532</v>
          </cell>
          <cell r="C39">
            <v>100</v>
          </cell>
          <cell r="D39">
            <v>187.64478764478764</v>
          </cell>
          <cell r="F39">
            <v>30713</v>
          </cell>
          <cell r="G39">
            <v>3079</v>
          </cell>
        </row>
        <row r="40">
          <cell r="A40">
            <v>30742</v>
          </cell>
          <cell r="B40">
            <v>188.06536329150859</v>
          </cell>
          <cell r="C40">
            <v>100</v>
          </cell>
          <cell r="D40">
            <v>175.1731568416192</v>
          </cell>
          <cell r="F40">
            <v>30742</v>
          </cell>
          <cell r="G40">
            <v>4274</v>
          </cell>
        </row>
        <row r="41">
          <cell r="A41">
            <v>30773</v>
          </cell>
          <cell r="B41">
            <v>189.06294912331128</v>
          </cell>
          <cell r="C41">
            <v>100</v>
          </cell>
          <cell r="D41">
            <v>155.1672416379181</v>
          </cell>
          <cell r="F41">
            <v>30773</v>
          </cell>
          <cell r="G41">
            <v>2992</v>
          </cell>
        </row>
        <row r="42">
          <cell r="A42">
            <v>30803</v>
          </cell>
          <cell r="B42">
            <v>178.89966178128523</v>
          </cell>
          <cell r="C42">
            <v>100</v>
          </cell>
          <cell r="D42">
            <v>144.14849572177752</v>
          </cell>
          <cell r="F42">
            <v>30803</v>
          </cell>
          <cell r="G42">
            <v>3179</v>
          </cell>
        </row>
        <row r="43">
          <cell r="A43">
            <v>30834</v>
          </cell>
          <cell r="B43">
            <v>170.52139610668038</v>
          </cell>
          <cell r="C43">
            <v>100</v>
          </cell>
          <cell r="D43">
            <v>114.35287971790518</v>
          </cell>
          <cell r="F43">
            <v>30834</v>
          </cell>
          <cell r="G43">
            <v>2585</v>
          </cell>
        </row>
        <row r="44">
          <cell r="A44">
            <v>30864</v>
          </cell>
          <cell r="B44">
            <v>169.34566145092461</v>
          </cell>
          <cell r="C44">
            <v>100</v>
          </cell>
          <cell r="D44">
            <v>112.89664840066267</v>
          </cell>
          <cell r="F44">
            <v>30864</v>
          </cell>
          <cell r="G44">
            <v>3095</v>
          </cell>
        </row>
        <row r="45">
          <cell r="A45">
            <v>30895</v>
          </cell>
          <cell r="B45">
            <v>160.64409837994745</v>
          </cell>
          <cell r="C45">
            <v>100</v>
          </cell>
          <cell r="D45">
            <v>116.81311475409836</v>
          </cell>
          <cell r="F45">
            <v>30895</v>
          </cell>
          <cell r="G45">
            <v>3227</v>
          </cell>
        </row>
        <row r="46">
          <cell r="A46">
            <v>30926</v>
          </cell>
          <cell r="B46">
            <v>130.54923850871754</v>
          </cell>
          <cell r="C46">
            <v>100</v>
          </cell>
          <cell r="D46">
            <v>82.27311280746396</v>
          </cell>
          <cell r="F46">
            <v>30926</v>
          </cell>
          <cell r="G46">
            <v>2408</v>
          </cell>
        </row>
        <row r="47">
          <cell r="A47">
            <v>30956</v>
          </cell>
          <cell r="B47">
            <v>126.3978636423579</v>
          </cell>
          <cell r="C47">
            <v>100</v>
          </cell>
          <cell r="D47">
            <v>80.538867649736019</v>
          </cell>
          <cell r="F47">
            <v>30956</v>
          </cell>
          <cell r="G47">
            <v>3213</v>
          </cell>
        </row>
        <row r="48">
          <cell r="A48">
            <v>30987</v>
          </cell>
          <cell r="B48">
            <v>119.16101561267938</v>
          </cell>
          <cell r="C48">
            <v>100</v>
          </cell>
          <cell r="D48">
            <v>72.154453707766564</v>
          </cell>
          <cell r="F48">
            <v>30987</v>
          </cell>
          <cell r="G48">
            <v>2601</v>
          </cell>
        </row>
        <row r="49">
          <cell r="A49">
            <v>31017</v>
          </cell>
          <cell r="B49">
            <v>111.03415615935594</v>
          </cell>
          <cell r="C49">
            <v>100</v>
          </cell>
          <cell r="D49">
            <v>95.854118168717434</v>
          </cell>
          <cell r="F49">
            <v>31017</v>
          </cell>
          <cell r="G49">
            <v>2833</v>
          </cell>
        </row>
        <row r="50">
          <cell r="A50">
            <v>31048</v>
          </cell>
          <cell r="B50">
            <v>101.97557772375443</v>
          </cell>
          <cell r="C50">
            <v>100</v>
          </cell>
          <cell r="D50">
            <v>82.064741907261592</v>
          </cell>
          <cell r="F50">
            <v>31048</v>
          </cell>
          <cell r="G50">
            <v>3008</v>
          </cell>
        </row>
        <row r="51">
          <cell r="A51">
            <v>31079</v>
          </cell>
          <cell r="B51">
            <v>102.19346347883307</v>
          </cell>
          <cell r="C51">
            <v>100</v>
          </cell>
          <cell r="D51">
            <v>95.022535763276508</v>
          </cell>
          <cell r="F51">
            <v>31079</v>
          </cell>
          <cell r="G51">
            <v>3857</v>
          </cell>
        </row>
        <row r="52">
          <cell r="A52">
            <v>31107</v>
          </cell>
          <cell r="B52">
            <v>93.183346263253171</v>
          </cell>
          <cell r="C52">
            <v>100</v>
          </cell>
          <cell r="D52">
            <v>86.995870310166069</v>
          </cell>
          <cell r="F52">
            <v>31107</v>
          </cell>
          <cell r="G52">
            <v>3036</v>
          </cell>
        </row>
        <row r="53">
          <cell r="A53">
            <v>31138</v>
          </cell>
          <cell r="B53">
            <v>91.007221588749516</v>
          </cell>
          <cell r="C53">
            <v>100</v>
          </cell>
          <cell r="D53">
            <v>94.412759787336881</v>
          </cell>
          <cell r="F53">
            <v>31138</v>
          </cell>
          <cell r="G53">
            <v>2874</v>
          </cell>
        </row>
        <row r="54">
          <cell r="A54">
            <v>31168</v>
          </cell>
          <cell r="B54">
            <v>89.307050490282563</v>
          </cell>
          <cell r="C54">
            <v>100</v>
          </cell>
          <cell r="D54">
            <v>82.355193872666348</v>
          </cell>
          <cell r="F54">
            <v>31168</v>
          </cell>
          <cell r="G54">
            <v>2692</v>
          </cell>
        </row>
        <row r="55">
          <cell r="A55">
            <v>31199</v>
          </cell>
          <cell r="B55">
            <v>89.162412934697883</v>
          </cell>
          <cell r="C55">
            <v>100</v>
          </cell>
          <cell r="D55">
            <v>93.433074463225225</v>
          </cell>
          <cell r="F55">
            <v>31199</v>
          </cell>
          <cell r="G55">
            <v>2615</v>
          </cell>
        </row>
        <row r="56">
          <cell r="A56">
            <v>31229</v>
          </cell>
          <cell r="B56">
            <v>87.802949823356471</v>
          </cell>
          <cell r="C56">
            <v>100</v>
          </cell>
          <cell r="D56">
            <v>95.75572863754374</v>
          </cell>
          <cell r="F56">
            <v>31229</v>
          </cell>
          <cell r="G56">
            <v>3176</v>
          </cell>
        </row>
        <row r="57">
          <cell r="A57">
            <v>31260</v>
          </cell>
          <cell r="B57">
            <v>88.237735941200896</v>
          </cell>
          <cell r="C57">
            <v>100</v>
          </cell>
          <cell r="D57">
            <v>107.93757718648254</v>
          </cell>
          <cell r="F57">
            <v>31260</v>
          </cell>
          <cell r="G57">
            <v>3823</v>
          </cell>
        </row>
        <row r="58">
          <cell r="A58">
            <v>31291</v>
          </cell>
          <cell r="B58">
            <v>97.912267736486484</v>
          </cell>
          <cell r="C58">
            <v>100</v>
          </cell>
          <cell r="D58">
            <v>118.76288659793815</v>
          </cell>
          <cell r="F58">
            <v>31291</v>
          </cell>
          <cell r="G58">
            <v>3369</v>
          </cell>
        </row>
        <row r="59">
          <cell r="A59">
            <v>31321</v>
          </cell>
          <cell r="B59">
            <v>96.533555909126477</v>
          </cell>
          <cell r="C59">
            <v>100</v>
          </cell>
          <cell r="D59">
            <v>116.61392405063292</v>
          </cell>
          <cell r="F59">
            <v>31321</v>
          </cell>
          <cell r="G59">
            <v>3126</v>
          </cell>
        </row>
        <row r="60">
          <cell r="A60">
            <v>31352</v>
          </cell>
          <cell r="B60">
            <v>97.051349920592912</v>
          </cell>
          <cell r="C60">
            <v>100</v>
          </cell>
          <cell r="D60">
            <v>106.44612016540988</v>
          </cell>
          <cell r="F60">
            <v>31352</v>
          </cell>
          <cell r="G60">
            <v>2257</v>
          </cell>
        </row>
        <row r="61">
          <cell r="A61">
            <v>31382</v>
          </cell>
          <cell r="B61">
            <v>97.859465799434872</v>
          </cell>
          <cell r="C61">
            <v>100</v>
          </cell>
          <cell r="D61">
            <v>95.536024054585397</v>
          </cell>
          <cell r="F61">
            <v>31382</v>
          </cell>
          <cell r="G61">
            <v>2878</v>
          </cell>
        </row>
        <row r="62">
          <cell r="A62">
            <v>31413</v>
          </cell>
          <cell r="B62">
            <v>102.93198882008001</v>
          </cell>
          <cell r="C62">
            <v>100</v>
          </cell>
          <cell r="D62">
            <v>106.56242596541104</v>
          </cell>
          <cell r="F62">
            <v>31413</v>
          </cell>
          <cell r="G62">
            <v>3861</v>
          </cell>
        </row>
        <row r="63">
          <cell r="A63">
            <v>31444</v>
          </cell>
          <cell r="B63">
            <v>99.372182871860915</v>
          </cell>
          <cell r="C63">
            <v>100</v>
          </cell>
          <cell r="D63">
            <v>103.83584244174055</v>
          </cell>
          <cell r="F63">
            <v>31444</v>
          </cell>
          <cell r="G63">
            <v>3331</v>
          </cell>
        </row>
        <row r="64">
          <cell r="A64">
            <v>31472</v>
          </cell>
          <cell r="B64">
            <v>102.85286118665704</v>
          </cell>
          <cell r="C64">
            <v>100</v>
          </cell>
          <cell r="D64">
            <v>103.54509645490356</v>
          </cell>
          <cell r="F64">
            <v>31472</v>
          </cell>
          <cell r="G64">
            <v>3060</v>
          </cell>
        </row>
        <row r="65">
          <cell r="A65">
            <v>31503</v>
          </cell>
          <cell r="B65">
            <v>104.14021605969484</v>
          </cell>
          <cell r="C65">
            <v>100</v>
          </cell>
          <cell r="D65">
            <v>98.351592095832913</v>
          </cell>
          <cell r="F65">
            <v>31503</v>
          </cell>
          <cell r="G65">
            <v>3215</v>
          </cell>
        </row>
        <row r="66">
          <cell r="A66">
            <v>31533</v>
          </cell>
          <cell r="B66">
            <v>104.84913488949729</v>
          </cell>
          <cell r="C66">
            <v>100</v>
          </cell>
          <cell r="D66">
            <v>101.26714717507556</v>
          </cell>
          <cell r="F66">
            <v>31533</v>
          </cell>
          <cell r="G66">
            <v>2436</v>
          </cell>
        </row>
        <row r="67">
          <cell r="A67">
            <v>31564</v>
          </cell>
          <cell r="B67">
            <v>104.64480103781833</v>
          </cell>
          <cell r="C67">
            <v>100</v>
          </cell>
          <cell r="D67">
            <v>100.53783156093388</v>
          </cell>
          <cell r="F67">
            <v>31564</v>
          </cell>
          <cell r="G67">
            <v>2574</v>
          </cell>
        </row>
        <row r="68">
          <cell r="A68">
            <v>31594</v>
          </cell>
          <cell r="B68">
            <v>103.90827236916151</v>
          </cell>
          <cell r="C68">
            <v>100</v>
          </cell>
          <cell r="D68">
            <v>94.412354120004721</v>
          </cell>
          <cell r="F68">
            <v>31594</v>
          </cell>
          <cell r="G68">
            <v>2999</v>
          </cell>
        </row>
        <row r="69">
          <cell r="A69">
            <v>31625</v>
          </cell>
          <cell r="B69">
            <v>99.601505423953952</v>
          </cell>
          <cell r="C69">
            <v>100</v>
          </cell>
          <cell r="D69">
            <v>87.986270022883289</v>
          </cell>
          <cell r="F69">
            <v>31625</v>
          </cell>
          <cell r="G69">
            <v>2886</v>
          </cell>
        </row>
        <row r="70">
          <cell r="A70">
            <v>31656</v>
          </cell>
          <cell r="B70">
            <v>97.555058360514323</v>
          </cell>
          <cell r="C70">
            <v>100</v>
          </cell>
          <cell r="D70">
            <v>91.165123456790127</v>
          </cell>
          <cell r="F70">
            <v>31656</v>
          </cell>
          <cell r="G70">
            <v>3567</v>
          </cell>
        </row>
        <row r="71">
          <cell r="A71">
            <v>31686</v>
          </cell>
          <cell r="B71">
            <v>98.251823831396919</v>
          </cell>
          <cell r="C71">
            <v>100</v>
          </cell>
          <cell r="D71">
            <v>94.514440783097498</v>
          </cell>
          <cell r="F71">
            <v>31686</v>
          </cell>
          <cell r="G71">
            <v>3299</v>
          </cell>
        </row>
        <row r="72">
          <cell r="A72">
            <v>31717</v>
          </cell>
          <cell r="B72">
            <v>101.07729231440572</v>
          </cell>
          <cell r="C72">
            <v>100</v>
          </cell>
          <cell r="D72">
            <v>112.21435100548447</v>
          </cell>
          <cell r="F72">
            <v>31717</v>
          </cell>
          <cell r="G72">
            <v>2955</v>
          </cell>
        </row>
        <row r="73">
          <cell r="A73">
            <v>31747</v>
          </cell>
          <cell r="B73">
            <v>101.39195336547628</v>
          </cell>
          <cell r="C73">
            <v>100</v>
          </cell>
          <cell r="D73">
            <v>112.49243432998426</v>
          </cell>
          <cell r="F73">
            <v>31747</v>
          </cell>
          <cell r="G73">
            <v>3039</v>
          </cell>
        </row>
        <row r="176">
          <cell r="A176">
            <v>34881</v>
          </cell>
          <cell r="B176">
            <v>131.69374582684173</v>
          </cell>
          <cell r="C176">
            <v>100</v>
          </cell>
          <cell r="D176">
            <v>126.63077009366761</v>
          </cell>
          <cell r="F176">
            <v>34881</v>
          </cell>
          <cell r="G176">
            <v>6683</v>
          </cell>
          <cell r="J176">
            <v>34881</v>
          </cell>
          <cell r="K176">
            <v>1.4493364299933642</v>
          </cell>
          <cell r="L176">
            <v>1</v>
          </cell>
          <cell r="M176">
            <v>1.2895455084846328</v>
          </cell>
          <cell r="O176">
            <v>34881</v>
          </cell>
          <cell r="P176">
            <v>3165</v>
          </cell>
          <cell r="S176">
            <v>34881</v>
          </cell>
          <cell r="T176">
            <v>1.2416281942909162</v>
          </cell>
          <cell r="U176">
            <v>1</v>
          </cell>
          <cell r="V176">
            <v>1.3073034455234802</v>
          </cell>
          <cell r="X176">
            <v>34881</v>
          </cell>
          <cell r="Y176">
            <v>2960</v>
          </cell>
          <cell r="AB176">
            <v>34881</v>
          </cell>
          <cell r="AC176">
            <v>1.0608910127948203</v>
          </cell>
          <cell r="AD176">
            <v>1</v>
          </cell>
          <cell r="AE176">
            <v>0.9989389920424403</v>
          </cell>
          <cell r="AG176">
            <v>34881</v>
          </cell>
          <cell r="AH176">
            <v>558</v>
          </cell>
        </row>
        <row r="177">
          <cell r="B177">
            <v>131.27853217411533</v>
          </cell>
          <cell r="C177">
            <v>100</v>
          </cell>
          <cell r="D177">
            <v>120.00105518624038</v>
          </cell>
          <cell r="F177">
            <v>34912</v>
          </cell>
          <cell r="G177">
            <v>7915</v>
          </cell>
          <cell r="K177">
            <v>1.4021091534711823</v>
          </cell>
          <cell r="L177">
            <v>1</v>
          </cell>
          <cell r="M177">
            <v>1.1104530340814631</v>
          </cell>
          <cell r="O177">
            <v>34912</v>
          </cell>
          <cell r="P177">
            <v>3780</v>
          </cell>
          <cell r="T177">
            <v>1.2649818793683665</v>
          </cell>
          <cell r="U177">
            <v>1</v>
          </cell>
          <cell r="V177">
            <v>1.3286384976525822</v>
          </cell>
          <cell r="X177">
            <v>34912</v>
          </cell>
          <cell r="Y177">
            <v>3434</v>
          </cell>
          <cell r="AC177">
            <v>1.1101681839222342</v>
          </cell>
          <cell r="AD177">
            <v>1</v>
          </cell>
          <cell r="AE177">
            <v>1.125150421179302</v>
          </cell>
          <cell r="AG177">
            <v>34912</v>
          </cell>
          <cell r="AH177">
            <v>701</v>
          </cell>
        </row>
        <row r="178">
          <cell r="B178">
            <v>128.12699403031635</v>
          </cell>
          <cell r="C178">
            <v>100</v>
          </cell>
          <cell r="D178">
            <v>108.25295813860993</v>
          </cell>
          <cell r="F178">
            <v>34943</v>
          </cell>
          <cell r="G178">
            <v>7176</v>
          </cell>
          <cell r="K178">
            <v>1.3575929815890275</v>
          </cell>
          <cell r="L178">
            <v>1</v>
          </cell>
          <cell r="M178">
            <v>0.99932543124217021</v>
          </cell>
          <cell r="O178">
            <v>34943</v>
          </cell>
          <cell r="P178">
            <v>3425</v>
          </cell>
          <cell r="T178">
            <v>1.2309390870950443</v>
          </cell>
          <cell r="U178">
            <v>1</v>
          </cell>
          <cell r="V178">
            <v>1.1429086972212197</v>
          </cell>
          <cell r="X178">
            <v>34943</v>
          </cell>
          <cell r="Y178">
            <v>3107</v>
          </cell>
          <cell r="AC178">
            <v>1.147360248447205</v>
          </cell>
          <cell r="AD178">
            <v>1</v>
          </cell>
          <cell r="AE178">
            <v>1.336376404494382</v>
          </cell>
          <cell r="AG178">
            <v>34943</v>
          </cell>
          <cell r="AH178">
            <v>644</v>
          </cell>
        </row>
        <row r="179">
          <cell r="B179">
            <v>126.33284160313237</v>
          </cell>
          <cell r="C179">
            <v>100</v>
          </cell>
          <cell r="D179">
            <v>113.83720371171691</v>
          </cell>
          <cell r="F179">
            <v>34973</v>
          </cell>
          <cell r="G179">
            <v>8586</v>
          </cell>
          <cell r="K179">
            <v>1.3136020898889746</v>
          </cell>
          <cell r="L179">
            <v>1</v>
          </cell>
          <cell r="M179">
            <v>1.0547984923166136</v>
          </cell>
          <cell r="O179">
            <v>34973</v>
          </cell>
          <cell r="P179">
            <v>3709</v>
          </cell>
          <cell r="T179">
            <v>1.2381481824639426</v>
          </cell>
          <cell r="U179">
            <v>1</v>
          </cell>
          <cell r="V179">
            <v>1.2113459399332591</v>
          </cell>
          <cell r="X179">
            <v>34973</v>
          </cell>
          <cell r="Y179">
            <v>4349</v>
          </cell>
          <cell r="AC179">
            <v>1.1292969959739858</v>
          </cell>
          <cell r="AD179">
            <v>1</v>
          </cell>
          <cell r="AE179">
            <v>1.2811217510259918</v>
          </cell>
          <cell r="AG179">
            <v>34973</v>
          </cell>
          <cell r="AH179">
            <v>528</v>
          </cell>
        </row>
        <row r="180">
          <cell r="B180">
            <v>120.89725647593146</v>
          </cell>
          <cell r="C180">
            <v>100</v>
          </cell>
          <cell r="D180">
            <v>105.67533856022808</v>
          </cell>
          <cell r="F180">
            <v>35004</v>
          </cell>
          <cell r="G180">
            <v>7960</v>
          </cell>
          <cell r="K180">
            <v>1.2738923050399402</v>
          </cell>
          <cell r="L180">
            <v>1</v>
          </cell>
          <cell r="M180">
            <v>1.0318266132968856</v>
          </cell>
          <cell r="O180">
            <v>35004</v>
          </cell>
          <cell r="P180">
            <v>3435</v>
          </cell>
          <cell r="T180">
            <v>1.1607174052291387</v>
          </cell>
          <cell r="U180">
            <v>1</v>
          </cell>
          <cell r="V180">
            <v>1.0736822037937279</v>
          </cell>
          <cell r="X180">
            <v>35004</v>
          </cell>
          <cell r="Y180">
            <v>3808</v>
          </cell>
          <cell r="AC180">
            <v>1.1193803159173754</v>
          </cell>
          <cell r="AD180">
            <v>1</v>
          </cell>
          <cell r="AE180">
            <v>1.1021003500583431</v>
          </cell>
          <cell r="AG180">
            <v>35004</v>
          </cell>
          <cell r="AH180">
            <v>717</v>
          </cell>
        </row>
        <row r="181">
          <cell r="B181">
            <v>117.72628680529398</v>
          </cell>
          <cell r="C181">
            <v>100</v>
          </cell>
          <cell r="D181">
            <v>101.26804262781599</v>
          </cell>
          <cell r="F181">
            <v>35034</v>
          </cell>
          <cell r="G181">
            <v>5975</v>
          </cell>
          <cell r="K181">
            <v>1.2191508985717878</v>
          </cell>
          <cell r="L181">
            <v>1</v>
          </cell>
          <cell r="M181">
            <v>0.96807785888077857</v>
          </cell>
          <cell r="O181">
            <v>35034</v>
          </cell>
          <cell r="P181">
            <v>2803</v>
          </cell>
          <cell r="T181">
            <v>1.1507425455389255</v>
          </cell>
          <cell r="U181">
            <v>1</v>
          </cell>
          <cell r="V181">
            <v>1.0644363060477087</v>
          </cell>
          <cell r="X181">
            <v>35034</v>
          </cell>
          <cell r="Y181">
            <v>2597</v>
          </cell>
          <cell r="AC181">
            <v>1.0921521997621879</v>
          </cell>
          <cell r="AD181">
            <v>1</v>
          </cell>
          <cell r="AE181">
            <v>0.97796883396023648</v>
          </cell>
          <cell r="AG181">
            <v>35034</v>
          </cell>
          <cell r="AH181">
            <v>575</v>
          </cell>
        </row>
        <row r="182">
          <cell r="A182">
            <v>35065</v>
          </cell>
          <cell r="B182">
            <v>116.55205786471068</v>
          </cell>
          <cell r="C182">
            <v>100</v>
          </cell>
          <cell r="D182">
            <v>99.520286931181346</v>
          </cell>
          <cell r="F182">
            <v>35065</v>
          </cell>
          <cell r="G182">
            <v>8263</v>
          </cell>
          <cell r="J182">
            <v>35065</v>
          </cell>
          <cell r="K182">
            <v>1.1422479277166235</v>
          </cell>
          <cell r="L182">
            <v>1</v>
          </cell>
          <cell r="M182">
            <v>0.87345679012345678</v>
          </cell>
          <cell r="O182">
            <v>35065</v>
          </cell>
          <cell r="P182">
            <v>3384</v>
          </cell>
          <cell r="S182">
            <v>35065</v>
          </cell>
          <cell r="T182">
            <v>1.1923735950977261</v>
          </cell>
          <cell r="U182">
            <v>1</v>
          </cell>
          <cell r="V182">
            <v>1.1010554916919217</v>
          </cell>
          <cell r="X182">
            <v>35065</v>
          </cell>
          <cell r="Y182">
            <v>4131</v>
          </cell>
          <cell r="AB182">
            <v>35065</v>
          </cell>
          <cell r="AC182">
            <v>1.1594578129759368</v>
          </cell>
          <cell r="AD182">
            <v>1</v>
          </cell>
          <cell r="AE182">
            <v>1.1860465116279071</v>
          </cell>
          <cell r="AG182">
            <v>35065</v>
          </cell>
          <cell r="AH182">
            <v>748</v>
          </cell>
        </row>
        <row r="183">
          <cell r="B183">
            <v>114.35174226662845</v>
          </cell>
          <cell r="C183">
            <v>100</v>
          </cell>
          <cell r="D183">
            <v>101.0225999252895</v>
          </cell>
          <cell r="F183">
            <v>35096</v>
          </cell>
          <cell r="G183">
            <v>7397</v>
          </cell>
          <cell r="K183">
            <v>1.1052753892633047</v>
          </cell>
          <cell r="L183">
            <v>1</v>
          </cell>
          <cell r="M183">
            <v>0.86420520102955534</v>
          </cell>
          <cell r="O183">
            <v>35096</v>
          </cell>
          <cell r="P183">
            <v>3550</v>
          </cell>
          <cell r="T183">
            <v>1.1792628177632896</v>
          </cell>
          <cell r="U183">
            <v>1</v>
          </cell>
          <cell r="V183">
            <v>1.1599906846762924</v>
          </cell>
          <cell r="X183">
            <v>35096</v>
          </cell>
          <cell r="Y183">
            <v>3234</v>
          </cell>
          <cell r="AC183">
            <v>1.1804602956866332</v>
          </cell>
          <cell r="AD183">
            <v>1</v>
          </cell>
          <cell r="AE183">
            <v>1.2402306213965406</v>
          </cell>
          <cell r="AG183">
            <v>35096</v>
          </cell>
          <cell r="AH183">
            <v>613</v>
          </cell>
        </row>
        <row r="184">
          <cell r="B184">
            <v>110.68366700764771</v>
          </cell>
          <cell r="C184">
            <v>100</v>
          </cell>
          <cell r="D184">
            <v>101.09463276836159</v>
          </cell>
          <cell r="F184">
            <v>35125</v>
          </cell>
          <cell r="G184">
            <v>7244</v>
          </cell>
          <cell r="K184">
            <v>1.0538946205788589</v>
          </cell>
          <cell r="L184">
            <v>1</v>
          </cell>
          <cell r="M184">
            <v>0.86152023023531399</v>
          </cell>
          <cell r="O184">
            <v>35125</v>
          </cell>
          <cell r="P184">
            <v>3244</v>
          </cell>
          <cell r="T184">
            <v>1.1591740280200304</v>
          </cell>
          <cell r="U184">
            <v>1</v>
          </cell>
          <cell r="V184">
            <v>1.1675971538040504</v>
          </cell>
          <cell r="X184">
            <v>35125</v>
          </cell>
          <cell r="Y184">
            <v>3301</v>
          </cell>
          <cell r="AC184">
            <v>1.1437694935392841</v>
          </cell>
          <cell r="AD184">
            <v>1</v>
          </cell>
          <cell r="AE184">
            <v>1.2067955477445811</v>
          </cell>
          <cell r="AG184">
            <v>35125</v>
          </cell>
          <cell r="AH184">
            <v>699</v>
          </cell>
        </row>
        <row r="185">
          <cell r="B185">
            <v>108.35049460164035</v>
          </cell>
          <cell r="C185">
            <v>100</v>
          </cell>
          <cell r="D185">
            <v>97.81572332495449</v>
          </cell>
          <cell r="F185">
            <v>35156</v>
          </cell>
          <cell r="G185">
            <v>7929</v>
          </cell>
          <cell r="K185">
            <v>1.0085347816599179</v>
          </cell>
          <cell r="L185">
            <v>1</v>
          </cell>
          <cell r="M185">
            <v>0.88989784335981836</v>
          </cell>
          <cell r="O185">
            <v>35156</v>
          </cell>
          <cell r="P185">
            <v>3398</v>
          </cell>
          <cell r="T185">
            <v>1.1591415830546266</v>
          </cell>
          <cell r="U185">
            <v>1</v>
          </cell>
          <cell r="V185">
            <v>1.0543655650754793</v>
          </cell>
          <cell r="X185">
            <v>35156</v>
          </cell>
          <cell r="Y185">
            <v>3802</v>
          </cell>
          <cell r="AC185">
            <v>1.1384369552585707</v>
          </cell>
          <cell r="AD185">
            <v>1</v>
          </cell>
          <cell r="AE185">
            <v>1.1232801320858559</v>
          </cell>
          <cell r="AG185">
            <v>35156</v>
          </cell>
          <cell r="AH185">
            <v>729</v>
          </cell>
        </row>
        <row r="186">
          <cell r="B186">
            <v>104.6494422287729</v>
          </cell>
          <cell r="C186">
            <v>100</v>
          </cell>
          <cell r="D186">
            <v>94.672183053995866</v>
          </cell>
          <cell r="F186">
            <v>35186</v>
          </cell>
          <cell r="G186">
            <v>7252</v>
          </cell>
          <cell r="K186">
            <v>0.95515193852602165</v>
          </cell>
          <cell r="L186">
            <v>1</v>
          </cell>
          <cell r="M186">
            <v>0.84886969773939547</v>
          </cell>
          <cell r="O186">
            <v>35186</v>
          </cell>
          <cell r="P186">
            <v>3384</v>
          </cell>
          <cell r="T186">
            <v>1.1436305471249282</v>
          </cell>
          <cell r="U186">
            <v>1</v>
          </cell>
          <cell r="V186">
            <v>1.0596376959088134</v>
          </cell>
          <cell r="X186">
            <v>35186</v>
          </cell>
          <cell r="Y186">
            <v>3309</v>
          </cell>
          <cell r="AC186">
            <v>1.0994704451123516</v>
          </cell>
          <cell r="AD186">
            <v>1</v>
          </cell>
          <cell r="AE186">
            <v>0.9692682926829268</v>
          </cell>
          <cell r="AG186">
            <v>35186</v>
          </cell>
          <cell r="AH186">
            <v>559</v>
          </cell>
        </row>
        <row r="187">
          <cell r="B187">
            <v>101.06652837123305</v>
          </cell>
          <cell r="C187">
            <v>100</v>
          </cell>
          <cell r="D187">
            <v>94.748839172646683</v>
          </cell>
          <cell r="F187">
            <v>35217</v>
          </cell>
          <cell r="G187">
            <v>7265</v>
          </cell>
          <cell r="K187">
            <v>0.92003185075645544</v>
          </cell>
          <cell r="L187">
            <v>1</v>
          </cell>
          <cell r="M187">
            <v>0.86561058403690483</v>
          </cell>
          <cell r="O187">
            <v>35217</v>
          </cell>
          <cell r="P187">
            <v>3163</v>
          </cell>
          <cell r="T187">
            <v>1.0977163398001797</v>
          </cell>
          <cell r="U187">
            <v>1</v>
          </cell>
          <cell r="V187">
            <v>1.031800058348731</v>
          </cell>
          <cell r="X187">
            <v>35217</v>
          </cell>
          <cell r="Y187">
            <v>3499</v>
          </cell>
          <cell r="AC187">
            <v>1.1105643994211287</v>
          </cell>
          <cell r="AD187">
            <v>1</v>
          </cell>
          <cell r="AE187">
            <v>0.98592283628779975</v>
          </cell>
          <cell r="AG187">
            <v>35217</v>
          </cell>
          <cell r="AH187">
            <v>603</v>
          </cell>
        </row>
        <row r="188">
          <cell r="A188">
            <v>35247</v>
          </cell>
          <cell r="B188">
            <v>101.43653878654723</v>
          </cell>
          <cell r="C188">
            <v>100</v>
          </cell>
          <cell r="D188">
            <v>95.606147849581433</v>
          </cell>
          <cell r="F188">
            <v>35247</v>
          </cell>
          <cell r="G188">
            <v>7068</v>
          </cell>
          <cell r="J188">
            <v>35247</v>
          </cell>
          <cell r="K188">
            <v>0.92532564155392261</v>
          </cell>
          <cell r="L188">
            <v>1</v>
          </cell>
          <cell r="M188">
            <v>0.89196650409496636</v>
          </cell>
          <cell r="O188">
            <v>35247</v>
          </cell>
          <cell r="P188">
            <v>3146</v>
          </cell>
          <cell r="S188">
            <v>35247</v>
          </cell>
          <cell r="T188">
            <v>1.0952343545430741</v>
          </cell>
          <cell r="U188">
            <v>1</v>
          </cell>
          <cell r="V188">
            <v>1.0241172280451816</v>
          </cell>
          <cell r="X188">
            <v>35247</v>
          </cell>
          <cell r="Y188">
            <v>3256</v>
          </cell>
          <cell r="AB188">
            <v>35247</v>
          </cell>
          <cell r="AC188">
            <v>1.1307759372275501</v>
          </cell>
          <cell r="AD188">
            <v>1</v>
          </cell>
          <cell r="AE188">
            <v>0.97079129049389268</v>
          </cell>
          <cell r="AG188">
            <v>35247</v>
          </cell>
          <cell r="AH188">
            <v>666</v>
          </cell>
        </row>
        <row r="189">
          <cell r="B189">
            <v>99.399751926995663</v>
          </cell>
          <cell r="C189">
            <v>100</v>
          </cell>
          <cell r="D189">
            <v>96.601450868322715</v>
          </cell>
          <cell r="F189">
            <v>35278</v>
          </cell>
          <cell r="G189">
            <v>7639</v>
          </cell>
          <cell r="K189">
            <v>0.90706235229958188</v>
          </cell>
          <cell r="L189">
            <v>1</v>
          </cell>
          <cell r="M189">
            <v>0.89697763638064942</v>
          </cell>
          <cell r="O189">
            <v>35278</v>
          </cell>
          <cell r="P189">
            <v>3277</v>
          </cell>
          <cell r="T189">
            <v>1.0765866011817973</v>
          </cell>
          <cell r="U189">
            <v>1</v>
          </cell>
          <cell r="V189">
            <v>1.0256183745583038</v>
          </cell>
          <cell r="X189">
            <v>35278</v>
          </cell>
          <cell r="Y189">
            <v>3694</v>
          </cell>
          <cell r="AC189">
            <v>1.076997915218902</v>
          </cell>
          <cell r="AD189">
            <v>1</v>
          </cell>
          <cell r="AE189">
            <v>1.0358288770053476</v>
          </cell>
          <cell r="AG189">
            <v>35278</v>
          </cell>
          <cell r="AH189">
            <v>668</v>
          </cell>
        </row>
        <row r="190">
          <cell r="B190">
            <v>99.303887825230476</v>
          </cell>
          <cell r="C190">
            <v>100</v>
          </cell>
          <cell r="D190">
            <v>100.39037384036007</v>
          </cell>
          <cell r="F190">
            <v>35309</v>
          </cell>
          <cell r="G190">
            <v>7152</v>
          </cell>
          <cell r="K190">
            <v>0.90459179029762449</v>
          </cell>
          <cell r="L190">
            <v>1</v>
          </cell>
          <cell r="M190">
            <v>0.93394406943105113</v>
          </cell>
          <cell r="O190">
            <v>35309</v>
          </cell>
          <cell r="P190">
            <v>3262</v>
          </cell>
          <cell r="T190">
            <v>1.0828250730357234</v>
          </cell>
          <cell r="U190">
            <v>1</v>
          </cell>
          <cell r="V190">
            <v>1.0760972529207451</v>
          </cell>
          <cell r="X190">
            <v>35309</v>
          </cell>
          <cell r="Y190">
            <v>3274</v>
          </cell>
          <cell r="AC190">
            <v>1.0449316551630803</v>
          </cell>
          <cell r="AD190">
            <v>1</v>
          </cell>
          <cell r="AE190">
            <v>1.0246978455070941</v>
          </cell>
          <cell r="AG190">
            <v>35309</v>
          </cell>
          <cell r="AH190">
            <v>616</v>
          </cell>
        </row>
        <row r="191">
          <cell r="B191">
            <v>97.032728383879174</v>
          </cell>
          <cell r="C191">
            <v>100</v>
          </cell>
          <cell r="D191">
            <v>95.286565020906366</v>
          </cell>
          <cell r="F191">
            <v>35339</v>
          </cell>
          <cell r="G191">
            <v>7770</v>
          </cell>
          <cell r="K191">
            <v>0.90316384180790965</v>
          </cell>
          <cell r="L191">
            <v>1</v>
          </cell>
          <cell r="M191">
            <v>0.95821880153930727</v>
          </cell>
          <cell r="O191">
            <v>35339</v>
          </cell>
          <cell r="P191">
            <v>3919</v>
          </cell>
          <cell r="T191">
            <v>1.0240708406086305</v>
          </cell>
          <cell r="U191">
            <v>1</v>
          </cell>
          <cell r="V191">
            <v>0.92910927456381998</v>
          </cell>
          <cell r="X191">
            <v>35339</v>
          </cell>
          <cell r="Y191">
            <v>3150</v>
          </cell>
          <cell r="AC191">
            <v>1.0824077882901413</v>
          </cell>
          <cell r="AD191">
            <v>1</v>
          </cell>
          <cell r="AE191">
            <v>1.0597971169247198</v>
          </cell>
          <cell r="AG191">
            <v>35339</v>
          </cell>
          <cell r="AH191">
            <v>701</v>
          </cell>
        </row>
        <row r="192">
          <cell r="B192">
            <v>95.250627934913183</v>
          </cell>
          <cell r="C192">
            <v>100</v>
          </cell>
          <cell r="D192">
            <v>89.322148216845122</v>
          </cell>
          <cell r="F192">
            <v>35370</v>
          </cell>
          <cell r="G192">
            <v>6267</v>
          </cell>
          <cell r="K192">
            <v>0.89168583931068701</v>
          </cell>
          <cell r="L192">
            <v>1</v>
          </cell>
          <cell r="M192">
            <v>0.96347809631942471</v>
          </cell>
          <cell r="O192">
            <v>35370</v>
          </cell>
          <cell r="P192">
            <v>3002</v>
          </cell>
          <cell r="T192">
            <v>1.0023328149300155</v>
          </cell>
          <cell r="U192">
            <v>1</v>
          </cell>
          <cell r="V192">
            <v>0.81107954545454541</v>
          </cell>
          <cell r="X192">
            <v>35370</v>
          </cell>
          <cell r="Y192">
            <v>2712</v>
          </cell>
          <cell r="AC192">
            <v>1.0488466757123474</v>
          </cell>
          <cell r="AD192">
            <v>1</v>
          </cell>
          <cell r="AE192">
            <v>0.98994176813128643</v>
          </cell>
          <cell r="AG192">
            <v>35370</v>
          </cell>
          <cell r="AH192">
            <v>553</v>
          </cell>
        </row>
        <row r="193">
          <cell r="B193">
            <v>99.130636246290322</v>
          </cell>
          <cell r="C193">
            <v>100</v>
          </cell>
          <cell r="D193">
            <v>100.54615692020781</v>
          </cell>
          <cell r="F193">
            <v>35400</v>
          </cell>
          <cell r="G193">
            <v>8607</v>
          </cell>
          <cell r="K193">
            <v>0.91960110041265475</v>
          </cell>
          <cell r="L193">
            <v>1</v>
          </cell>
          <cell r="M193">
            <v>1.0359907509801951</v>
          </cell>
          <cell r="O193">
            <v>35400</v>
          </cell>
          <cell r="P193">
            <v>3384</v>
          </cell>
          <cell r="T193">
            <v>1.0610238701383812</v>
          </cell>
          <cell r="U193">
            <v>1</v>
          </cell>
          <cell r="V193">
            <v>0.98512181513855313</v>
          </cell>
          <cell r="X193">
            <v>35400</v>
          </cell>
          <cell r="Y193">
            <v>4732</v>
          </cell>
          <cell r="AC193">
            <v>1.0405552531301034</v>
          </cell>
          <cell r="AD193">
            <v>1</v>
          </cell>
          <cell r="AE193">
            <v>0.95879120879120883</v>
          </cell>
          <cell r="AG193">
            <v>35400</v>
          </cell>
          <cell r="AH193">
            <v>491</v>
          </cell>
        </row>
        <row r="194">
          <cell r="A194">
            <v>35431</v>
          </cell>
          <cell r="B194">
            <v>98.050827087385002</v>
          </cell>
          <cell r="C194">
            <v>100</v>
          </cell>
          <cell r="D194">
            <v>103.73006577169114</v>
          </cell>
          <cell r="F194">
            <v>35431</v>
          </cell>
          <cell r="G194">
            <v>8152</v>
          </cell>
          <cell r="J194">
            <v>35431</v>
          </cell>
          <cell r="K194">
            <v>0.93555161470972559</v>
          </cell>
          <cell r="L194">
            <v>1</v>
          </cell>
          <cell r="M194">
            <v>1.013406776138017</v>
          </cell>
          <cell r="O194">
            <v>35431</v>
          </cell>
          <cell r="P194">
            <v>3365</v>
          </cell>
          <cell r="S194">
            <v>35431</v>
          </cell>
          <cell r="T194">
            <v>1.0294468665513798</v>
          </cell>
          <cell r="U194">
            <v>1</v>
          </cell>
          <cell r="V194">
            <v>1.1149392558845861</v>
          </cell>
          <cell r="X194">
            <v>35431</v>
          </cell>
          <cell r="Y194">
            <v>4303</v>
          </cell>
          <cell r="AB194">
            <v>35431</v>
          </cell>
          <cell r="AC194">
            <v>0.96965716537501645</v>
          </cell>
          <cell r="AD194">
            <v>1</v>
          </cell>
          <cell r="AE194">
            <v>0.74901960784313726</v>
          </cell>
          <cell r="AG194">
            <v>35431</v>
          </cell>
          <cell r="AH194">
            <v>484</v>
          </cell>
        </row>
        <row r="195">
          <cell r="B195">
            <v>98.546666811927352</v>
          </cell>
          <cell r="C195">
            <v>100</v>
          </cell>
          <cell r="D195">
            <v>114.948000924428</v>
          </cell>
          <cell r="F195">
            <v>35462</v>
          </cell>
          <cell r="G195">
            <v>8110</v>
          </cell>
          <cell r="K195">
            <v>0.92624521072796939</v>
          </cell>
          <cell r="L195">
            <v>1</v>
          </cell>
          <cell r="M195">
            <v>1.0118106192872549</v>
          </cell>
          <cell r="O195">
            <v>35462</v>
          </cell>
          <cell r="P195">
            <v>3103</v>
          </cell>
          <cell r="T195">
            <v>1.0529340446168769</v>
          </cell>
          <cell r="U195">
            <v>1</v>
          </cell>
          <cell r="V195">
            <v>1.3477213410961655</v>
          </cell>
          <cell r="X195">
            <v>35462</v>
          </cell>
          <cell r="Y195">
            <v>4391</v>
          </cell>
          <cell r="AC195">
            <v>0.95351839896707558</v>
          </cell>
          <cell r="AD195">
            <v>1</v>
          </cell>
          <cell r="AE195">
            <v>0.82179752066115708</v>
          </cell>
          <cell r="AG195">
            <v>35462</v>
          </cell>
          <cell r="AH195">
            <v>616</v>
          </cell>
        </row>
        <row r="196">
          <cell r="B196">
            <v>100.26295811374312</v>
          </cell>
          <cell r="C196">
            <v>100</v>
          </cell>
          <cell r="D196">
            <v>105.56671323786237</v>
          </cell>
          <cell r="F196">
            <v>35490</v>
          </cell>
          <cell r="G196">
            <v>7917</v>
          </cell>
          <cell r="K196">
            <v>0.94840891768292679</v>
          </cell>
          <cell r="L196">
            <v>1</v>
          </cell>
          <cell r="M196">
            <v>0.97101591668304188</v>
          </cell>
          <cell r="O196">
            <v>35490</v>
          </cell>
          <cell r="P196">
            <v>3415</v>
          </cell>
          <cell r="T196">
            <v>1.0641685273274439</v>
          </cell>
          <cell r="U196">
            <v>1</v>
          </cell>
          <cell r="V196">
            <v>1.1644477779861242</v>
          </cell>
          <cell r="X196">
            <v>35490</v>
          </cell>
          <cell r="Y196">
            <v>3726</v>
          </cell>
          <cell r="AC196">
            <v>0.96896506947149719</v>
          </cell>
          <cell r="AD196">
            <v>1</v>
          </cell>
          <cell r="AE196">
            <v>0.91067961165048539</v>
          </cell>
          <cell r="AG196">
            <v>35490</v>
          </cell>
          <cell r="AH196">
            <v>776</v>
          </cell>
        </row>
        <row r="197">
          <cell r="B197">
            <v>100.32849201291995</v>
          </cell>
          <cell r="C197">
            <v>100</v>
          </cell>
          <cell r="D197">
            <v>106.99601240584846</v>
          </cell>
          <cell r="F197">
            <v>35521</v>
          </cell>
          <cell r="G197">
            <v>8122</v>
          </cell>
          <cell r="K197">
            <v>0.96838562327202793</v>
          </cell>
          <cell r="L197">
            <v>1</v>
          </cell>
          <cell r="M197">
            <v>1.0182496075353218</v>
          </cell>
          <cell r="O197">
            <v>35521</v>
          </cell>
          <cell r="P197">
            <v>3860</v>
          </cell>
          <cell r="T197">
            <v>1.0501081990863188</v>
          </cell>
          <cell r="U197">
            <v>1</v>
          </cell>
          <cell r="V197">
            <v>1.1362097320305697</v>
          </cell>
          <cell r="X197">
            <v>35521</v>
          </cell>
          <cell r="Y197">
            <v>3628</v>
          </cell>
          <cell r="AC197">
            <v>0.94002807196631366</v>
          </cell>
          <cell r="AD197">
            <v>1</v>
          </cell>
          <cell r="AE197">
            <v>0.99265066144047032</v>
          </cell>
          <cell r="AG197">
            <v>35521</v>
          </cell>
          <cell r="AH197">
            <v>634</v>
          </cell>
        </row>
        <row r="198">
          <cell r="B198">
            <v>102.01376384945928</v>
          </cell>
          <cell r="C198">
            <v>100</v>
          </cell>
          <cell r="D198">
            <v>108.45039018952063</v>
          </cell>
          <cell r="F198">
            <v>35551</v>
          </cell>
          <cell r="G198">
            <v>8281</v>
          </cell>
          <cell r="K198">
            <v>0.98895633730710164</v>
          </cell>
          <cell r="L198">
            <v>1</v>
          </cell>
          <cell r="M198">
            <v>1.0916616796329544</v>
          </cell>
          <cell r="O198">
            <v>35551</v>
          </cell>
          <cell r="P198">
            <v>3670</v>
          </cell>
          <cell r="T198">
            <v>1.0578348395734711</v>
          </cell>
          <cell r="U198">
            <v>1</v>
          </cell>
          <cell r="V198">
            <v>1.0789473684210527</v>
          </cell>
          <cell r="X198">
            <v>35551</v>
          </cell>
          <cell r="Y198">
            <v>3880</v>
          </cell>
          <cell r="AC198">
            <v>0.98138505597500647</v>
          </cell>
          <cell r="AD198">
            <v>1</v>
          </cell>
          <cell r="AE198">
            <v>1.077503774534474</v>
          </cell>
          <cell r="AG198">
            <v>35551</v>
          </cell>
          <cell r="AH198">
            <v>731</v>
          </cell>
        </row>
        <row r="199">
          <cell r="B199">
            <v>103.9979920798706</v>
          </cell>
          <cell r="C199">
            <v>100</v>
          </cell>
          <cell r="D199">
            <v>109.36024235944043</v>
          </cell>
          <cell r="F199">
            <v>35582</v>
          </cell>
          <cell r="G199">
            <v>8144</v>
          </cell>
          <cell r="K199">
            <v>1.0161721068249259</v>
          </cell>
          <cell r="L199">
            <v>1</v>
          </cell>
          <cell r="M199">
            <v>1.1283056812468577</v>
          </cell>
          <cell r="O199">
            <v>35582</v>
          </cell>
          <cell r="P199">
            <v>3691</v>
          </cell>
          <cell r="T199">
            <v>1.072379668199658</v>
          </cell>
          <cell r="U199">
            <v>1</v>
          </cell>
          <cell r="V199">
            <v>1.0649387370405279</v>
          </cell>
          <cell r="X199">
            <v>35582</v>
          </cell>
          <cell r="Y199">
            <v>3791</v>
          </cell>
          <cell r="AC199">
            <v>0.99009642950221532</v>
          </cell>
          <cell r="AD199">
            <v>1</v>
          </cell>
          <cell r="AE199">
            <v>1.0719196192490745</v>
          </cell>
          <cell r="AG199">
            <v>35582</v>
          </cell>
          <cell r="AH199">
            <v>662</v>
          </cell>
        </row>
        <row r="200">
          <cell r="A200">
            <v>35612</v>
          </cell>
          <cell r="B200">
            <v>104.4574030878596</v>
          </cell>
          <cell r="C200">
            <v>100</v>
          </cell>
          <cell r="D200">
            <v>112.6106092193653</v>
          </cell>
          <cell r="F200">
            <v>35612</v>
          </cell>
          <cell r="G200">
            <v>7882</v>
          </cell>
          <cell r="J200">
            <v>35612</v>
          </cell>
          <cell r="K200">
            <v>1.0217708616808094</v>
          </cell>
          <cell r="L200">
            <v>1</v>
          </cell>
          <cell r="M200">
            <v>1.1053337460022696</v>
          </cell>
          <cell r="O200">
            <v>35612</v>
          </cell>
          <cell r="P200">
            <v>3353</v>
          </cell>
          <cell r="S200">
            <v>35612</v>
          </cell>
          <cell r="T200">
            <v>1.0777488225309011</v>
          </cell>
          <cell r="U200">
            <v>1</v>
          </cell>
          <cell r="V200">
            <v>1.1396065182829889</v>
          </cell>
          <cell r="X200">
            <v>35612</v>
          </cell>
          <cell r="Y200">
            <v>3798</v>
          </cell>
          <cell r="AB200">
            <v>35612</v>
          </cell>
          <cell r="AC200">
            <v>0.98470830120791575</v>
          </cell>
          <cell r="AD200">
            <v>1</v>
          </cell>
          <cell r="AE200">
            <v>1.161925601750547</v>
          </cell>
          <cell r="AG200">
            <v>35612</v>
          </cell>
          <cell r="AH200">
            <v>731</v>
          </cell>
        </row>
        <row r="201">
          <cell r="B201">
            <v>104.93571317155781</v>
          </cell>
          <cell r="C201">
            <v>100</v>
          </cell>
          <cell r="D201">
            <v>108.3469870744584</v>
          </cell>
          <cell r="F201">
            <v>35643</v>
          </cell>
          <cell r="G201">
            <v>7780</v>
          </cell>
          <cell r="K201">
            <v>1.0307380129264994</v>
          </cell>
          <cell r="L201">
            <v>1</v>
          </cell>
          <cell r="M201">
            <v>1.0604005841852702</v>
          </cell>
          <cell r="O201">
            <v>35643</v>
          </cell>
          <cell r="P201">
            <v>3121</v>
          </cell>
          <cell r="T201">
            <v>1.0813315275500748</v>
          </cell>
          <cell r="U201">
            <v>1</v>
          </cell>
          <cell r="V201">
            <v>1.1210642166714517</v>
          </cell>
          <cell r="X201">
            <v>35643</v>
          </cell>
          <cell r="Y201">
            <v>4125</v>
          </cell>
          <cell r="AC201">
            <v>0.97160923990192283</v>
          </cell>
          <cell r="AD201">
            <v>1</v>
          </cell>
          <cell r="AE201">
            <v>0.99483737738771294</v>
          </cell>
          <cell r="AG201">
            <v>35643</v>
          </cell>
          <cell r="AH201">
            <v>534</v>
          </cell>
        </row>
        <row r="202">
          <cell r="B202">
            <v>106.58642594450016</v>
          </cell>
          <cell r="C202">
            <v>100</v>
          </cell>
          <cell r="D202">
            <v>111.02978178324719</v>
          </cell>
          <cell r="F202">
            <v>35674</v>
          </cell>
          <cell r="G202">
            <v>8608</v>
          </cell>
          <cell r="K202">
            <v>1.0500817507231794</v>
          </cell>
          <cell r="L202">
            <v>1</v>
          </cell>
          <cell r="M202">
            <v>1.0673205988642229</v>
          </cell>
          <cell r="O202">
            <v>35674</v>
          </cell>
          <cell r="P202">
            <v>3863</v>
          </cell>
          <cell r="T202">
            <v>1.0984048847446395</v>
          </cell>
          <cell r="U202">
            <v>1</v>
          </cell>
          <cell r="V202">
            <v>1.1833920187793427</v>
          </cell>
          <cell r="X202">
            <v>35674</v>
          </cell>
          <cell r="Y202">
            <v>4176</v>
          </cell>
          <cell r="AC202">
            <v>0.96904546043258644</v>
          </cell>
          <cell r="AD202">
            <v>1</v>
          </cell>
          <cell r="AE202">
            <v>0.94051282051282048</v>
          </cell>
          <cell r="AG202">
            <v>35674</v>
          </cell>
          <cell r="AH202">
            <v>569</v>
          </cell>
        </row>
        <row r="203">
          <cell r="B203">
            <v>109.0289493218166</v>
          </cell>
          <cell r="C203">
            <v>100</v>
          </cell>
          <cell r="D203">
            <v>112.84960773015381</v>
          </cell>
          <cell r="F203">
            <v>35704</v>
          </cell>
          <cell r="G203">
            <v>9072</v>
          </cell>
          <cell r="K203">
            <v>1.0472663580633055</v>
          </cell>
          <cell r="L203">
            <v>1</v>
          </cell>
          <cell r="M203">
            <v>1.0528781793842035</v>
          </cell>
          <cell r="O203">
            <v>35704</v>
          </cell>
          <cell r="P203">
            <v>4027</v>
          </cell>
          <cell r="T203">
            <v>1.1591767141639264</v>
          </cell>
          <cell r="U203">
            <v>1</v>
          </cell>
          <cell r="V203">
            <v>1.2481715754101601</v>
          </cell>
          <cell r="X203">
            <v>35704</v>
          </cell>
          <cell r="Y203">
            <v>4328</v>
          </cell>
          <cell r="AC203">
            <v>0.94983531796300991</v>
          </cell>
          <cell r="AD203">
            <v>1</v>
          </cell>
          <cell r="AE203">
            <v>0.91687657430730474</v>
          </cell>
          <cell r="AG203">
            <v>35704</v>
          </cell>
          <cell r="AH203">
            <v>717</v>
          </cell>
        </row>
        <row r="204">
          <cell r="B204">
            <v>112.61737425619978</v>
          </cell>
          <cell r="C204">
            <v>100</v>
          </cell>
          <cell r="D204">
            <v>119.07593562697627</v>
          </cell>
          <cell r="F204">
            <v>35735</v>
          </cell>
          <cell r="G204">
            <v>7551</v>
          </cell>
          <cell r="K204">
            <v>1.0616715572194677</v>
          </cell>
          <cell r="L204">
            <v>1</v>
          </cell>
          <cell r="M204">
            <v>1.0810173819110283</v>
          </cell>
          <cell r="O204">
            <v>35735</v>
          </cell>
          <cell r="P204">
            <v>3118</v>
          </cell>
          <cell r="T204">
            <v>1.2197502440001</v>
          </cell>
          <cell r="U204">
            <v>1</v>
          </cell>
          <cell r="V204">
            <v>1.3535464098073555</v>
          </cell>
          <cell r="X204">
            <v>35735</v>
          </cell>
          <cell r="Y204">
            <v>3862</v>
          </cell>
          <cell r="AC204">
            <v>0.97231565329883574</v>
          </cell>
          <cell r="AD204">
            <v>1</v>
          </cell>
          <cell r="AE204">
            <v>0.99304812834224598</v>
          </cell>
          <cell r="AG204">
            <v>35735</v>
          </cell>
          <cell r="AH204">
            <v>571</v>
          </cell>
        </row>
        <row r="205">
          <cell r="B205">
            <v>108.65413508730927</v>
          </cell>
          <cell r="C205">
            <v>100</v>
          </cell>
          <cell r="D205">
            <v>108.78378378378379</v>
          </cell>
          <cell r="F205">
            <v>35765</v>
          </cell>
          <cell r="G205">
            <v>8010</v>
          </cell>
          <cell r="K205">
            <v>1.0544960486625283</v>
          </cell>
          <cell r="L205">
            <v>1</v>
          </cell>
          <cell r="M205">
            <v>1.0536632702571567</v>
          </cell>
          <cell r="O205">
            <v>35765</v>
          </cell>
          <cell r="P205">
            <v>3713</v>
          </cell>
          <cell r="T205">
            <v>1.1294958901506154</v>
          </cell>
          <cell r="U205">
            <v>1</v>
          </cell>
          <cell r="V205">
            <v>1.1069473286766094</v>
          </cell>
          <cell r="X205">
            <v>35765</v>
          </cell>
          <cell r="Y205">
            <v>3537</v>
          </cell>
          <cell r="AC205">
            <v>1.0181794402301858</v>
          </cell>
          <cell r="AD205">
            <v>1</v>
          </cell>
          <cell r="AE205">
            <v>1.1736389684813753</v>
          </cell>
          <cell r="AG205">
            <v>35765</v>
          </cell>
          <cell r="AH205">
            <v>760</v>
          </cell>
        </row>
        <row r="206">
          <cell r="A206">
            <v>35796</v>
          </cell>
          <cell r="B206">
            <v>109.89057520447506</v>
          </cell>
          <cell r="C206">
            <v>100</v>
          </cell>
          <cell r="D206">
            <v>107.2787283939894</v>
          </cell>
          <cell r="F206">
            <v>35796</v>
          </cell>
          <cell r="G206">
            <v>9141</v>
          </cell>
          <cell r="J206">
            <v>35796</v>
          </cell>
          <cell r="K206">
            <v>1.0513792587419564</v>
          </cell>
          <cell r="L206">
            <v>1</v>
          </cell>
          <cell r="M206">
            <v>1.0307660752743308</v>
          </cell>
          <cell r="O206">
            <v>35796</v>
          </cell>
          <cell r="P206">
            <v>3220</v>
          </cell>
          <cell r="S206">
            <v>35796</v>
          </cell>
          <cell r="T206">
            <v>1.1465243931292293</v>
          </cell>
          <cell r="U206">
            <v>1</v>
          </cell>
          <cell r="V206">
            <v>1.0739763343832467</v>
          </cell>
          <cell r="X206">
            <v>35796</v>
          </cell>
          <cell r="Y206">
            <v>5217</v>
          </cell>
          <cell r="AB206">
            <v>35796</v>
          </cell>
          <cell r="AC206">
            <v>1.0843944730425359</v>
          </cell>
          <cell r="AD206">
            <v>1</v>
          </cell>
          <cell r="AE206">
            <v>1.331806282722513</v>
          </cell>
          <cell r="AG206">
            <v>35796</v>
          </cell>
          <cell r="AH206">
            <v>704</v>
          </cell>
        </row>
        <row r="207">
          <cell r="B207">
            <v>108.95362334862639</v>
          </cell>
          <cell r="C207">
            <v>100</v>
          </cell>
          <cell r="D207">
            <v>101.31891109413327</v>
          </cell>
          <cell r="F207">
            <v>35827</v>
          </cell>
          <cell r="G207">
            <v>8046</v>
          </cell>
          <cell r="K207">
            <v>1.0713042600953413</v>
          </cell>
          <cell r="L207">
            <v>1</v>
          </cell>
          <cell r="M207">
            <v>1.05115712545676</v>
          </cell>
          <cell r="O207">
            <v>35827</v>
          </cell>
          <cell r="P207">
            <v>3423</v>
          </cell>
          <cell r="T207">
            <v>1.10455288671902</v>
          </cell>
          <cell r="U207">
            <v>1</v>
          </cell>
          <cell r="V207">
            <v>0.9421272158498436</v>
          </cell>
          <cell r="X207">
            <v>35827</v>
          </cell>
          <cell r="Y207">
            <v>3895</v>
          </cell>
          <cell r="AC207">
            <v>1.0991198375084632</v>
          </cell>
          <cell r="AD207">
            <v>1</v>
          </cell>
          <cell r="AE207">
            <v>1.3777498428661219</v>
          </cell>
          <cell r="AG207">
            <v>35827</v>
          </cell>
          <cell r="AH207">
            <v>728</v>
          </cell>
        </row>
        <row r="208">
          <cell r="B208">
            <v>109.82793433412343</v>
          </cell>
          <cell r="C208">
            <v>100</v>
          </cell>
          <cell r="D208">
            <v>110.15343893461269</v>
          </cell>
          <cell r="F208">
            <v>35855</v>
          </cell>
          <cell r="G208">
            <v>9447</v>
          </cell>
          <cell r="K208"/>
          <cell r="L208"/>
          <cell r="M208"/>
          <cell r="O208">
            <v>35855</v>
          </cell>
          <cell r="T208"/>
          <cell r="U208"/>
          <cell r="V208"/>
          <cell r="X208">
            <v>35855</v>
          </cell>
          <cell r="AC208"/>
          <cell r="AD208"/>
          <cell r="AE208"/>
          <cell r="AG208">
            <v>35855</v>
          </cell>
        </row>
        <row r="209">
          <cell r="B209">
            <v>110.05135730007336</v>
          </cell>
          <cell r="C209">
            <v>100</v>
          </cell>
          <cell r="D209">
            <v>107.79328336577083</v>
          </cell>
          <cell r="F209">
            <v>35886</v>
          </cell>
          <cell r="G209">
            <v>8538</v>
          </cell>
          <cell r="K209"/>
          <cell r="L209"/>
          <cell r="M209"/>
          <cell r="O209">
            <v>35886</v>
          </cell>
          <cell r="T209"/>
          <cell r="U209"/>
          <cell r="V209"/>
          <cell r="X209">
            <v>35886</v>
          </cell>
          <cell r="AC209"/>
          <cell r="AD209"/>
          <cell r="AE209"/>
          <cell r="AG209">
            <v>35886</v>
          </cell>
        </row>
        <row r="210">
          <cell r="B210">
            <v>109.4813210611803</v>
          </cell>
          <cell r="C210">
            <v>100</v>
          </cell>
          <cell r="D210">
            <v>110.49342105263158</v>
          </cell>
          <cell r="F210">
            <v>35916</v>
          </cell>
          <cell r="G210">
            <v>8887</v>
          </cell>
          <cell r="K210"/>
          <cell r="L210"/>
          <cell r="M210"/>
          <cell r="O210">
            <v>35916</v>
          </cell>
          <cell r="T210"/>
          <cell r="U210"/>
          <cell r="V210"/>
          <cell r="X210">
            <v>35916</v>
          </cell>
          <cell r="AC210"/>
          <cell r="AD210"/>
          <cell r="AE210"/>
          <cell r="AG210">
            <v>35916</v>
          </cell>
        </row>
        <row r="211">
          <cell r="B211">
            <v>109.35867594847097</v>
          </cell>
          <cell r="C211">
            <v>100</v>
          </cell>
          <cell r="D211">
            <v>107.61803886421966</v>
          </cell>
          <cell r="F211">
            <v>35947</v>
          </cell>
          <cell r="G211">
            <v>8992</v>
          </cell>
          <cell r="K211"/>
          <cell r="L211"/>
          <cell r="M211"/>
          <cell r="O211">
            <v>35947</v>
          </cell>
          <cell r="T211"/>
          <cell r="U211"/>
          <cell r="V211"/>
          <cell r="X211">
            <v>35947</v>
          </cell>
          <cell r="AC211"/>
          <cell r="AD211"/>
          <cell r="AE211"/>
          <cell r="AG211">
            <v>35947</v>
          </cell>
        </row>
      </sheetData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--&gt;"/>
      <sheetName val="Dashboard"/>
      <sheetName val="1. Worksheet"/>
      <sheetName val="2. Feature Map"/>
      <sheetName val="Value Driver Guide"/>
      <sheetName val="3. Parker Driver Ratings"/>
      <sheetName val="4. Customer Driver Ratings"/>
      <sheetName val="5. Value Calculator"/>
      <sheetName val="6. Waterfall - Contr-Wholes 3-8"/>
      <sheetName val="6. Waterfall - Contr-Wholes 7-8"/>
      <sheetName val="6. Waterfall - VRF"/>
      <sheetName val="6. Waterfall - Residential"/>
      <sheetName val="Johnstone Supply Fittings"/>
      <sheetName val="Estimated Braze Costs"/>
      <sheetName val="PHCC Standards"/>
      <sheetName val="Viega Propress"/>
      <sheetName val="Lokring Price List"/>
      <sheetName val="Lokring Price Comparison"/>
      <sheetName val="Sheet1"/>
      <sheetName val="Lists"/>
      <sheetName val="Final Comparison-Value Price"/>
      <sheetName val="Final Comparison-35 Margin"/>
      <sheetName val="6. Waterfall - VRF (2)"/>
    </sheetNames>
    <sheetDataSet>
      <sheetData sheetId="0"/>
      <sheetData sheetId="1"/>
      <sheetData sheetId="2">
        <row r="3">
          <cell r="AJ3" t="str">
            <v>FIVE STAGE:</v>
          </cell>
        </row>
        <row r="4">
          <cell r="AJ4" t="str">
            <v>0 - Idea Generation</v>
          </cell>
        </row>
        <row r="5">
          <cell r="AJ5" t="str">
            <v>1 - Concept</v>
          </cell>
        </row>
        <row r="6">
          <cell r="AJ6" t="str">
            <v>2 - Feasibility</v>
          </cell>
        </row>
        <row r="7">
          <cell r="AJ7" t="str">
            <v>3 - Development</v>
          </cell>
        </row>
        <row r="8">
          <cell r="AJ8" t="str">
            <v>4 - Qualification  &amp;  Pre-Production</v>
          </cell>
        </row>
        <row r="9">
          <cell r="AJ9" t="str">
            <v>5 - Launch</v>
          </cell>
        </row>
        <row r="11">
          <cell r="AJ11" t="str">
            <v>THREE STAGE:</v>
          </cell>
        </row>
        <row r="12">
          <cell r="AJ12" t="str">
            <v>0 - Idea Generation</v>
          </cell>
        </row>
        <row r="13">
          <cell r="AJ13" t="str">
            <v>1 - Concept &amp; Feasibility</v>
          </cell>
        </row>
        <row r="14">
          <cell r="AJ14" t="str">
            <v>2 - Development  &amp;  Pre-Production</v>
          </cell>
        </row>
        <row r="15">
          <cell r="AJ15" t="str">
            <v>3 - Launch</v>
          </cell>
        </row>
      </sheetData>
      <sheetData sheetId="3">
        <row r="15">
          <cell r="BI15" t="str">
            <v>$</v>
          </cell>
        </row>
        <row r="16">
          <cell r="BI16" t="str">
            <v>$$</v>
          </cell>
        </row>
        <row r="17">
          <cell r="BI17" t="str">
            <v>$$$</v>
          </cell>
        </row>
        <row r="19">
          <cell r="BI19" t="str">
            <v>?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6">
          <cell r="H16">
            <v>6.8256445993031356</v>
          </cell>
        </row>
      </sheetData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L203"/>
  <sheetViews>
    <sheetView showGridLines="0" tabSelected="1" zoomScale="80" zoomScaleNormal="80" workbookViewId="0">
      <selection activeCell="E15" sqref="E15:G15"/>
    </sheetView>
  </sheetViews>
  <sheetFormatPr defaultRowHeight="14.4" x14ac:dyDescent="0.3"/>
  <cols>
    <col min="1" max="1" width="4" customWidth="1"/>
    <col min="2" max="2" width="32.88671875" style="166" customWidth="1"/>
    <col min="3" max="3" width="12" style="165" bestFit="1" customWidth="1"/>
    <col min="4" max="6" width="18.6640625" style="165" customWidth="1"/>
    <col min="7" max="7" width="19.109375" style="165" customWidth="1"/>
    <col min="8" max="8" width="2" customWidth="1"/>
    <col min="9" max="9" width="2" style="79" customWidth="1"/>
    <col min="10" max="10" width="100.88671875" style="79" customWidth="1"/>
    <col min="11" max="11" width="48.109375" hidden="1" customWidth="1"/>
    <col min="12" max="14" width="9.109375" hidden="1" customWidth="1"/>
    <col min="15" max="15" width="11.5546875" hidden="1" customWidth="1"/>
    <col min="16" max="16" width="9.33203125" hidden="1" customWidth="1"/>
    <col min="17" max="17" width="14.88671875" hidden="1" customWidth="1"/>
    <col min="18" max="20" width="15" hidden="1" customWidth="1"/>
    <col min="21" max="21" width="11.44140625" hidden="1" customWidth="1"/>
    <col min="22" max="23" width="14.109375" style="218" hidden="1" customWidth="1"/>
    <col min="24" max="24" width="12" hidden="1" customWidth="1"/>
    <col min="25" max="25" width="14.88671875" hidden="1" customWidth="1"/>
    <col min="26" max="26" width="16.44140625" hidden="1" customWidth="1"/>
    <col min="27" max="27" width="16.33203125" hidden="1" customWidth="1"/>
    <col min="28" max="28" width="15.44140625" hidden="1" customWidth="1"/>
    <col min="29" max="29" width="12.88671875" hidden="1" customWidth="1"/>
    <col min="30" max="30" width="25.109375" hidden="1" customWidth="1"/>
    <col min="31" max="32" width="19" hidden="1" customWidth="1"/>
    <col min="33" max="33" width="17" hidden="1" customWidth="1"/>
    <col min="34" max="34" width="16.44140625" hidden="1" customWidth="1"/>
    <col min="35" max="35" width="15" style="28" hidden="1" customWidth="1"/>
    <col min="36" max="36" width="14" hidden="1" customWidth="1"/>
    <col min="37" max="37" width="12.44140625" hidden="1" customWidth="1"/>
    <col min="38" max="38" width="18.33203125" hidden="1" customWidth="1"/>
    <col min="43" max="43" width="9.109375" customWidth="1"/>
    <col min="49" max="50" width="9.109375" customWidth="1"/>
  </cols>
  <sheetData>
    <row r="1" spans="2:38" ht="15" thickBot="1" x14ac:dyDescent="0.35"/>
    <row r="2" spans="2:38" ht="63" customHeight="1" thickBot="1" x14ac:dyDescent="0.35">
      <c r="B2" s="264"/>
      <c r="C2" s="265"/>
      <c r="D2" s="265"/>
      <c r="E2" s="265"/>
      <c r="F2" s="265"/>
      <c r="G2" s="265"/>
      <c r="H2" s="266"/>
    </row>
    <row r="3" spans="2:38" ht="9" customHeight="1" thickBot="1" x14ac:dyDescent="0.35">
      <c r="B3" s="195"/>
      <c r="C3" s="196"/>
      <c r="D3" s="196"/>
      <c r="E3" s="196"/>
      <c r="F3" s="196"/>
      <c r="G3" s="196"/>
      <c r="H3" s="197"/>
    </row>
    <row r="4" spans="2:38" ht="36" customHeight="1" thickBot="1" x14ac:dyDescent="0.55000000000000004">
      <c r="B4" s="285" t="s">
        <v>144</v>
      </c>
      <c r="C4" s="290"/>
      <c r="D4" s="290"/>
      <c r="E4" s="290"/>
      <c r="F4" s="290"/>
      <c r="G4" s="290"/>
      <c r="H4" s="291"/>
      <c r="I4" s="192"/>
      <c r="J4" s="164"/>
    </row>
    <row r="5" spans="2:38" ht="30.75" customHeight="1" thickBot="1" x14ac:dyDescent="0.35">
      <c r="B5" s="198"/>
      <c r="C5" s="162"/>
      <c r="D5" s="303" t="s">
        <v>100</v>
      </c>
      <c r="E5" s="303"/>
      <c r="F5" s="303" t="s">
        <v>33</v>
      </c>
      <c r="G5" s="303"/>
      <c r="H5" s="199"/>
    </row>
    <row r="6" spans="2:38" ht="18" customHeight="1" thickBot="1" x14ac:dyDescent="0.35">
      <c r="B6" s="200"/>
      <c r="C6" s="268" t="s">
        <v>94</v>
      </c>
      <c r="D6" s="216" t="s">
        <v>95</v>
      </c>
      <c r="E6" s="267" t="s">
        <v>88</v>
      </c>
      <c r="F6" s="216" t="s">
        <v>95</v>
      </c>
      <c r="G6" s="267" t="s">
        <v>88</v>
      </c>
      <c r="H6" s="199"/>
    </row>
    <row r="7" spans="2:38" ht="18" customHeight="1" thickBot="1" x14ac:dyDescent="0.35">
      <c r="B7" s="239" t="s">
        <v>101</v>
      </c>
      <c r="C7" s="276">
        <v>25</v>
      </c>
      <c r="D7" s="163">
        <f>AI29</f>
        <v>10.723041468996128</v>
      </c>
      <c r="E7" s="282">
        <f>D7</f>
        <v>10.723041468996128</v>
      </c>
      <c r="F7" s="163">
        <f>V29</f>
        <v>0.44639075662725092</v>
      </c>
      <c r="G7" s="282">
        <f>F7</f>
        <v>0.44639075662725092</v>
      </c>
      <c r="H7" s="199"/>
    </row>
    <row r="8" spans="2:38" ht="18" customHeight="1" thickBot="1" x14ac:dyDescent="0.35">
      <c r="B8" s="239" t="s">
        <v>102</v>
      </c>
      <c r="C8" s="276">
        <v>15</v>
      </c>
      <c r="D8" s="163">
        <f>AI42</f>
        <v>21.920736815057495</v>
      </c>
      <c r="E8" s="282">
        <f t="shared" ref="E8:E11" si="0">D8</f>
        <v>21.920736815057495</v>
      </c>
      <c r="F8" s="163">
        <f>V42</f>
        <v>1.9036224063724547</v>
      </c>
      <c r="G8" s="282">
        <f t="shared" ref="G8:G11" si="1">F8</f>
        <v>1.9036224063724547</v>
      </c>
      <c r="H8" s="199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19"/>
      <c r="W8" s="219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9"/>
      <c r="AJ8" s="24"/>
    </row>
    <row r="9" spans="2:38" ht="18" customHeight="1" thickBot="1" x14ac:dyDescent="0.35">
      <c r="B9" s="239" t="s">
        <v>103</v>
      </c>
      <c r="C9" s="276">
        <v>10</v>
      </c>
      <c r="D9" s="163">
        <f>AI83</f>
        <v>13.241526576019776</v>
      </c>
      <c r="E9" s="282">
        <f t="shared" si="0"/>
        <v>13.241526576019776</v>
      </c>
      <c r="F9" s="163">
        <f>V83</f>
        <v>0.70920889987639057</v>
      </c>
      <c r="G9" s="282">
        <f t="shared" si="1"/>
        <v>0.70920889987639057</v>
      </c>
      <c r="H9" s="199"/>
      <c r="K9" s="3"/>
      <c r="L9" s="21"/>
      <c r="M9" s="24"/>
      <c r="N9" s="24"/>
      <c r="O9" s="24"/>
      <c r="P9" s="24"/>
      <c r="Q9" s="24"/>
      <c r="R9" s="24"/>
      <c r="S9" s="24"/>
      <c r="T9" s="24"/>
      <c r="U9" s="24"/>
      <c r="V9" s="219"/>
      <c r="W9" s="219"/>
      <c r="X9" s="24"/>
      <c r="Y9" s="24"/>
      <c r="Z9" s="3"/>
      <c r="AA9" s="4"/>
      <c r="AB9" s="4"/>
      <c r="AC9" s="4"/>
      <c r="AD9" s="4"/>
      <c r="AE9" s="21"/>
      <c r="AF9" s="21"/>
      <c r="AG9" s="5"/>
      <c r="AH9" s="5"/>
      <c r="AI9" s="29"/>
      <c r="AJ9" s="24"/>
    </row>
    <row r="10" spans="2:38" ht="18" customHeight="1" thickBot="1" x14ac:dyDescent="0.35">
      <c r="B10" s="239" t="s">
        <v>105</v>
      </c>
      <c r="C10" s="276">
        <v>10</v>
      </c>
      <c r="D10" s="163">
        <f>AI52</f>
        <v>31.672755967869666</v>
      </c>
      <c r="E10" s="282">
        <f t="shared" si="0"/>
        <v>31.672755967869666</v>
      </c>
      <c r="F10" s="163">
        <f>V52</f>
        <v>2.4067417128634458</v>
      </c>
      <c r="G10" s="282">
        <f t="shared" si="1"/>
        <v>2.4067417128634458</v>
      </c>
      <c r="H10" s="199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19"/>
      <c r="W10" s="219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9"/>
      <c r="AJ10" s="24"/>
    </row>
    <row r="11" spans="2:38" ht="18" customHeight="1" thickBot="1" x14ac:dyDescent="0.35">
      <c r="B11" s="240" t="s">
        <v>104</v>
      </c>
      <c r="C11" s="276">
        <v>10</v>
      </c>
      <c r="D11" s="163">
        <f>AI72</f>
        <v>18.032447405329592</v>
      </c>
      <c r="E11" s="282">
        <f t="shared" si="0"/>
        <v>18.032447405329592</v>
      </c>
      <c r="F11" s="163">
        <f>V72</f>
        <v>1.2258064516129035</v>
      </c>
      <c r="G11" s="282">
        <f t="shared" si="1"/>
        <v>1.2258064516129035</v>
      </c>
      <c r="H11" s="199"/>
      <c r="K11" s="5"/>
      <c r="L11" s="22"/>
      <c r="N11" s="24"/>
      <c r="O11" s="24"/>
      <c r="P11" s="24"/>
      <c r="Q11" s="24"/>
      <c r="R11" s="24"/>
      <c r="S11" s="24"/>
      <c r="T11" s="24"/>
      <c r="U11" s="24"/>
      <c r="V11" s="219"/>
      <c r="W11" s="219"/>
      <c r="X11" s="24"/>
      <c r="Y11" s="24"/>
      <c r="Z11" s="24"/>
      <c r="AA11" s="24"/>
      <c r="AB11" s="24"/>
      <c r="AC11" s="24"/>
      <c r="AD11" s="24"/>
      <c r="AE11" s="6"/>
      <c r="AF11" s="6"/>
      <c r="AG11" s="5"/>
      <c r="AH11" s="5"/>
      <c r="AI11" s="5"/>
      <c r="AJ11" s="5"/>
    </row>
    <row r="12" spans="2:38" ht="6.75" customHeight="1" thickBot="1" x14ac:dyDescent="0.35">
      <c r="B12" s="198"/>
      <c r="C12" s="201"/>
      <c r="D12" s="201"/>
      <c r="E12" s="201"/>
      <c r="F12" s="201"/>
      <c r="G12" s="201"/>
      <c r="H12" s="199"/>
      <c r="N12" s="36" t="s">
        <v>0</v>
      </c>
      <c r="O12" s="141" t="s">
        <v>90</v>
      </c>
      <c r="S12" s="295" t="s">
        <v>92</v>
      </c>
      <c r="T12" s="295"/>
    </row>
    <row r="13" spans="2:38" ht="18.75" customHeight="1" thickBot="1" x14ac:dyDescent="0.55000000000000004">
      <c r="B13" s="198"/>
      <c r="C13" s="201"/>
      <c r="D13" s="272" t="s">
        <v>88</v>
      </c>
      <c r="E13" s="201"/>
      <c r="F13" s="201"/>
      <c r="G13" s="201"/>
      <c r="H13" s="199"/>
      <c r="V13" s="296" t="s">
        <v>33</v>
      </c>
      <c r="W13" s="297"/>
      <c r="X13" s="297"/>
      <c r="Y13" s="297"/>
      <c r="Z13" s="297"/>
      <c r="AA13" s="297"/>
      <c r="AB13" s="297"/>
      <c r="AC13" s="297"/>
      <c r="AD13" s="297"/>
      <c r="AE13" s="298"/>
      <c r="AF13" s="299" t="s">
        <v>32</v>
      </c>
      <c r="AG13" s="300"/>
      <c r="AH13" s="300"/>
      <c r="AI13" s="300"/>
      <c r="AJ13" s="300"/>
      <c r="AK13" s="300"/>
      <c r="AL13" s="301"/>
    </row>
    <row r="14" spans="2:38" ht="18" customHeight="1" thickBot="1" x14ac:dyDescent="0.35">
      <c r="B14" s="283" t="s">
        <v>106</v>
      </c>
      <c r="C14" s="292"/>
      <c r="D14" s="277">
        <v>25</v>
      </c>
      <c r="E14" s="293"/>
      <c r="F14" s="294"/>
      <c r="G14" s="294"/>
      <c r="H14" s="199"/>
      <c r="K14" s="7" t="s">
        <v>1</v>
      </c>
      <c r="L14" s="7" t="s">
        <v>2</v>
      </c>
      <c r="M14" s="7" t="s">
        <v>3</v>
      </c>
      <c r="N14" s="7" t="s">
        <v>4</v>
      </c>
      <c r="O14" s="37" t="s">
        <v>84</v>
      </c>
      <c r="P14" s="8"/>
      <c r="Q14" s="8" t="s">
        <v>5</v>
      </c>
      <c r="R14" s="8" t="s">
        <v>6</v>
      </c>
      <c r="S14" s="144" t="s">
        <v>91</v>
      </c>
      <c r="T14" s="144" t="s">
        <v>93</v>
      </c>
      <c r="U14" s="8" t="s">
        <v>7</v>
      </c>
      <c r="V14" s="222" t="s">
        <v>99</v>
      </c>
      <c r="W14" s="223" t="s">
        <v>98</v>
      </c>
      <c r="X14" s="8" t="s">
        <v>9</v>
      </c>
      <c r="Y14" s="8" t="s">
        <v>10</v>
      </c>
      <c r="Z14" s="8" t="s">
        <v>11</v>
      </c>
      <c r="AA14" s="8" t="s">
        <v>12</v>
      </c>
      <c r="AB14" s="8" t="s">
        <v>13</v>
      </c>
      <c r="AC14" s="53" t="s">
        <v>86</v>
      </c>
      <c r="AD14" s="53" t="s">
        <v>87</v>
      </c>
      <c r="AE14" s="126" t="s">
        <v>85</v>
      </c>
      <c r="AF14" s="91" t="s">
        <v>83</v>
      </c>
      <c r="AG14" s="8" t="s">
        <v>14</v>
      </c>
      <c r="AH14" s="8" t="s">
        <v>7</v>
      </c>
      <c r="AI14" s="8" t="s">
        <v>8</v>
      </c>
      <c r="AJ14" s="8" t="s">
        <v>15</v>
      </c>
      <c r="AK14" s="8" t="s">
        <v>16</v>
      </c>
      <c r="AL14" s="92" t="s">
        <v>17</v>
      </c>
    </row>
    <row r="15" spans="2:38" ht="18" customHeight="1" thickBot="1" x14ac:dyDescent="0.35">
      <c r="B15" s="283" t="s">
        <v>107</v>
      </c>
      <c r="C15" s="292"/>
      <c r="D15" s="278">
        <v>95</v>
      </c>
      <c r="E15" s="293" t="s">
        <v>115</v>
      </c>
      <c r="F15" s="294"/>
      <c r="G15" s="294"/>
      <c r="H15" s="199"/>
      <c r="K15" s="160" t="s">
        <v>34</v>
      </c>
      <c r="L15" s="146" t="s">
        <v>18</v>
      </c>
      <c r="M15" s="146"/>
      <c r="N15" s="146"/>
      <c r="O15" s="39">
        <v>12900</v>
      </c>
      <c r="P15" s="147"/>
      <c r="Q15" s="148">
        <v>0.47</v>
      </c>
      <c r="R15" s="148">
        <f>Q15*$D$17</f>
        <v>0.28199999999999997</v>
      </c>
      <c r="S15" s="149">
        <f>R15*60</f>
        <v>16.919999999999998</v>
      </c>
      <c r="T15" s="149">
        <f>S15*60</f>
        <v>1015.1999999999999</v>
      </c>
      <c r="U15" s="148"/>
      <c r="V15" s="224">
        <v>0.34</v>
      </c>
      <c r="W15" s="224">
        <v>0.40368461538461536</v>
      </c>
      <c r="X15" s="150">
        <v>0.17784400312499998</v>
      </c>
      <c r="Y15" s="150">
        <f>V15+X15</f>
        <v>0.51784400312500001</v>
      </c>
      <c r="Z15" s="151" t="e">
        <f>#REF!*$AC15</f>
        <v>#REF!</v>
      </c>
      <c r="AA15" s="152" t="e">
        <f t="shared" ref="AA15:AA35" si="2">Z15+Y15</f>
        <v>#REF!</v>
      </c>
      <c r="AB15" s="153"/>
      <c r="AC15" s="154"/>
      <c r="AD15" s="154"/>
      <c r="AE15" s="155"/>
      <c r="AF15" s="156">
        <v>0.3142881387893971</v>
      </c>
      <c r="AG15" s="157">
        <f>R15*(1-AF15)</f>
        <v>0.19337074486139</v>
      </c>
      <c r="AH15" s="147"/>
      <c r="AI15" s="161">
        <v>5.0162818003913898</v>
      </c>
      <c r="AJ15" s="151"/>
      <c r="AK15" s="152"/>
      <c r="AL15" s="159"/>
    </row>
    <row r="16" spans="2:38" ht="18" customHeight="1" thickBot="1" x14ac:dyDescent="0.35">
      <c r="B16" s="283" t="s">
        <v>108</v>
      </c>
      <c r="C16" s="292"/>
      <c r="D16" s="278">
        <v>75</v>
      </c>
      <c r="E16" s="293" t="s">
        <v>115</v>
      </c>
      <c r="F16" s="294"/>
      <c r="G16" s="294"/>
      <c r="H16" s="199"/>
      <c r="K16" s="27" t="s">
        <v>35</v>
      </c>
      <c r="L16" s="1">
        <f>5/16</f>
        <v>0.3125</v>
      </c>
      <c r="M16" s="1"/>
      <c r="N16" s="1"/>
      <c r="O16" s="39">
        <v>700</v>
      </c>
      <c r="P16" s="20"/>
      <c r="Q16">
        <v>0.47</v>
      </c>
      <c r="R16" s="148">
        <f t="shared" ref="R16:R28" si="3">Q16*$D$17</f>
        <v>0.28199999999999997</v>
      </c>
      <c r="S16" s="142">
        <f t="shared" ref="S16:T41" si="4">R16*60</f>
        <v>16.919999999999998</v>
      </c>
      <c r="T16" s="142">
        <f t="shared" si="4"/>
        <v>1015.1999999999999</v>
      </c>
      <c r="V16" s="224">
        <v>0.39</v>
      </c>
      <c r="W16" s="224">
        <v>0.56651538461538453</v>
      </c>
      <c r="X16" s="127">
        <v>0.31297100239257802</v>
      </c>
      <c r="Y16" s="127">
        <f>V16+X16</f>
        <v>0.70297100239257804</v>
      </c>
      <c r="Z16" s="13" t="e">
        <f>#REF!*$AC16</f>
        <v>#REF!</v>
      </c>
      <c r="AA16" s="52" t="e">
        <f t="shared" si="2"/>
        <v>#REF!</v>
      </c>
      <c r="AB16" s="128"/>
      <c r="AC16" s="54"/>
      <c r="AD16" s="54"/>
      <c r="AE16" s="129"/>
      <c r="AF16" s="93">
        <v>0.33639969227290334</v>
      </c>
      <c r="AG16" s="50">
        <f>R16*(1-AF16)</f>
        <v>0.18713528677904123</v>
      </c>
      <c r="AH16" s="12"/>
      <c r="AI16" s="30">
        <v>5.9344380952380966</v>
      </c>
      <c r="AJ16" s="13"/>
      <c r="AK16" s="52"/>
      <c r="AL16" s="94"/>
    </row>
    <row r="17" spans="2:38" ht="18" customHeight="1" thickBot="1" x14ac:dyDescent="0.35">
      <c r="B17" s="283" t="s">
        <v>109</v>
      </c>
      <c r="C17" s="284"/>
      <c r="D17" s="279">
        <v>0.6</v>
      </c>
      <c r="E17" s="294" t="s">
        <v>116</v>
      </c>
      <c r="F17" s="294"/>
      <c r="G17" s="294"/>
      <c r="H17" s="199"/>
      <c r="K17" s="27" t="s">
        <v>36</v>
      </c>
      <c r="L17" s="1" t="s">
        <v>19</v>
      </c>
      <c r="M17" s="1"/>
      <c r="N17" s="1"/>
      <c r="O17" s="39">
        <v>28100</v>
      </c>
      <c r="P17" s="20"/>
      <c r="Q17">
        <v>0.47</v>
      </c>
      <c r="R17" s="148">
        <f t="shared" si="3"/>
        <v>0.28199999999999997</v>
      </c>
      <c r="S17" s="142">
        <f t="shared" si="4"/>
        <v>16.919999999999998</v>
      </c>
      <c r="T17" s="142">
        <f t="shared" si="4"/>
        <v>1015.1999999999999</v>
      </c>
      <c r="V17" s="224">
        <v>0.26</v>
      </c>
      <c r="W17" s="224">
        <v>0.5325923076923077</v>
      </c>
      <c r="X17" s="127">
        <v>0.4333853058593749</v>
      </c>
      <c r="Y17" s="127">
        <f>V17+X17</f>
        <v>0.69338530585937486</v>
      </c>
      <c r="Z17" s="13" t="e">
        <f>#REF!*$AC17</f>
        <v>#REF!</v>
      </c>
      <c r="AA17" s="52" t="e">
        <f t="shared" si="2"/>
        <v>#REF!</v>
      </c>
      <c r="AB17" s="128"/>
      <c r="AC17" s="54"/>
      <c r="AD17" s="54"/>
      <c r="AE17" s="129"/>
      <c r="AF17" s="93">
        <v>0.35713743088189948</v>
      </c>
      <c r="AG17" s="50">
        <f>R17*(1-AF17)</f>
        <v>0.18128724449130432</v>
      </c>
      <c r="AH17" s="12"/>
      <c r="AI17" s="30">
        <v>6.8256445993031356</v>
      </c>
      <c r="AJ17" s="13"/>
      <c r="AK17" s="52"/>
      <c r="AL17" s="94"/>
    </row>
    <row r="18" spans="2:38" ht="18" customHeight="1" thickBot="1" x14ac:dyDescent="0.35">
      <c r="B18" s="283" t="s">
        <v>110</v>
      </c>
      <c r="C18" s="292"/>
      <c r="D18" s="278">
        <v>50</v>
      </c>
      <c r="E18" s="293" t="s">
        <v>115</v>
      </c>
      <c r="F18" s="294"/>
      <c r="G18" s="294"/>
      <c r="H18" s="199"/>
      <c r="K18" s="27" t="s">
        <v>37</v>
      </c>
      <c r="L18" s="1" t="s">
        <v>20</v>
      </c>
      <c r="M18" s="1"/>
      <c r="N18" s="1"/>
      <c r="O18" s="39">
        <v>14800</v>
      </c>
      <c r="P18" s="20"/>
      <c r="Q18">
        <v>0.47</v>
      </c>
      <c r="R18" s="148">
        <f t="shared" si="3"/>
        <v>0.28199999999999997</v>
      </c>
      <c r="S18" s="142">
        <f t="shared" si="4"/>
        <v>16.919999999999998</v>
      </c>
      <c r="T18" s="142">
        <f t="shared" si="4"/>
        <v>1015.1999999999999</v>
      </c>
      <c r="V18" s="224">
        <v>0.35</v>
      </c>
      <c r="W18" s="224">
        <v>0.43760769230769231</v>
      </c>
      <c r="X18" s="127">
        <v>0.64131167499999986</v>
      </c>
      <c r="Y18" s="127">
        <f>V18+X18</f>
        <v>0.99131167499999984</v>
      </c>
      <c r="Z18" s="13" t="e">
        <f>#REF!*$AC18</f>
        <v>#REF!</v>
      </c>
      <c r="AA18" s="52" t="e">
        <f t="shared" si="2"/>
        <v>#REF!</v>
      </c>
      <c r="AB18" s="128"/>
      <c r="AC18" s="54"/>
      <c r="AD18" s="54"/>
      <c r="AE18" s="129"/>
      <c r="AF18" s="93">
        <v>0.39495326913513679</v>
      </c>
      <c r="AG18" s="50">
        <f>R18*(1-AF18)</f>
        <v>0.17062317810389144</v>
      </c>
      <c r="AH18" s="12"/>
      <c r="AI18" s="31">
        <v>8.3589010989010983</v>
      </c>
      <c r="AJ18" s="13"/>
      <c r="AK18" s="52"/>
      <c r="AL18" s="94"/>
    </row>
    <row r="19" spans="2:38" ht="18" customHeight="1" thickBot="1" x14ac:dyDescent="0.35">
      <c r="B19" s="283" t="s">
        <v>111</v>
      </c>
      <c r="C19" s="292"/>
      <c r="D19" s="277">
        <v>1</v>
      </c>
      <c r="E19" s="293" t="s">
        <v>117</v>
      </c>
      <c r="F19" s="294"/>
      <c r="G19" s="294"/>
      <c r="H19" s="199"/>
      <c r="K19" s="145" t="s">
        <v>38</v>
      </c>
      <c r="L19" s="146" t="s">
        <v>21</v>
      </c>
      <c r="M19" s="146"/>
      <c r="N19" s="146"/>
      <c r="O19" s="39">
        <v>16800</v>
      </c>
      <c r="P19" s="147"/>
      <c r="Q19" s="148">
        <v>0.56000000000000005</v>
      </c>
      <c r="R19" s="148">
        <f t="shared" si="3"/>
        <v>0.33600000000000002</v>
      </c>
      <c r="S19" s="149">
        <f t="shared" si="4"/>
        <v>20.16</v>
      </c>
      <c r="T19" s="149">
        <f t="shared" si="4"/>
        <v>1209.5999999999999</v>
      </c>
      <c r="U19" s="148"/>
      <c r="V19" s="224">
        <v>0.28999999999999998</v>
      </c>
      <c r="W19" s="224">
        <v>1.1567769230769231</v>
      </c>
      <c r="X19" s="150">
        <v>0.82409480976562477</v>
      </c>
      <c r="Y19" s="150">
        <f>V19+X19</f>
        <v>1.1140948097656247</v>
      </c>
      <c r="Z19" s="151" t="e">
        <f>#REF!*$AC19</f>
        <v>#REF!</v>
      </c>
      <c r="AA19" s="152" t="e">
        <f t="shared" si="2"/>
        <v>#REF!</v>
      </c>
      <c r="AB19" s="153"/>
      <c r="AC19" s="154"/>
      <c r="AD19" s="154"/>
      <c r="AE19" s="155"/>
      <c r="AF19" s="156">
        <v>0.42856392515598285</v>
      </c>
      <c r="AG19" s="157">
        <f>R19*(1-AF19)</f>
        <v>0.19200252114758978</v>
      </c>
      <c r="AH19" s="147"/>
      <c r="AI19" s="161">
        <v>10.854166666666668</v>
      </c>
      <c r="AJ19" s="151"/>
      <c r="AK19" s="152"/>
      <c r="AL19" s="159"/>
    </row>
    <row r="20" spans="2:38" ht="18" customHeight="1" thickBot="1" x14ac:dyDescent="0.35">
      <c r="B20" s="283" t="s">
        <v>112</v>
      </c>
      <c r="C20" s="292"/>
      <c r="D20" s="277">
        <v>0</v>
      </c>
      <c r="E20" s="173" t="s">
        <v>118</v>
      </c>
      <c r="F20" s="194"/>
      <c r="G20" s="194"/>
      <c r="H20" s="199"/>
      <c r="K20" s="145"/>
      <c r="L20" s="146"/>
      <c r="M20" s="146"/>
      <c r="N20" s="146"/>
      <c r="O20" s="39"/>
      <c r="P20" s="147"/>
      <c r="Q20" s="148"/>
      <c r="R20" s="148"/>
      <c r="S20" s="149"/>
      <c r="T20" s="149"/>
      <c r="U20" s="148"/>
      <c r="V20" s="224"/>
      <c r="W20" s="224"/>
      <c r="X20" s="150"/>
      <c r="Y20" s="150"/>
      <c r="Z20" s="151"/>
      <c r="AA20" s="152"/>
      <c r="AB20" s="153"/>
      <c r="AC20" s="154"/>
      <c r="AD20" s="154"/>
      <c r="AE20" s="155"/>
      <c r="AF20" s="156"/>
      <c r="AG20" s="157"/>
      <c r="AH20" s="147"/>
      <c r="AI20" s="161"/>
      <c r="AJ20" s="151"/>
      <c r="AK20" s="152"/>
      <c r="AL20" s="159"/>
    </row>
    <row r="21" spans="2:38" ht="18" customHeight="1" thickBot="1" x14ac:dyDescent="0.35">
      <c r="B21" s="283" t="s">
        <v>113</v>
      </c>
      <c r="C21" s="292"/>
      <c r="D21" s="278">
        <v>150</v>
      </c>
      <c r="E21" s="293" t="s">
        <v>119</v>
      </c>
      <c r="F21" s="294"/>
      <c r="G21" s="294"/>
      <c r="H21" s="199"/>
      <c r="K21" s="27" t="s">
        <v>39</v>
      </c>
      <c r="L21" s="1" t="s">
        <v>22</v>
      </c>
      <c r="M21" s="1"/>
      <c r="N21" s="1"/>
      <c r="O21" s="39">
        <v>11120</v>
      </c>
      <c r="P21" s="20"/>
      <c r="Q21">
        <v>0.62</v>
      </c>
      <c r="R21" s="148">
        <f t="shared" si="3"/>
        <v>0.372</v>
      </c>
      <c r="S21" s="142">
        <f t="shared" si="4"/>
        <v>22.32</v>
      </c>
      <c r="T21" s="142">
        <f t="shared" si="4"/>
        <v>1339.2</v>
      </c>
      <c r="V21" s="224">
        <v>0.73</v>
      </c>
      <c r="W21" s="224">
        <v>0.88200000000000001</v>
      </c>
      <c r="X21" s="127">
        <v>1.0042064093749998</v>
      </c>
      <c r="Y21" s="127">
        <f>V21+X21</f>
        <v>1.7342064093749998</v>
      </c>
      <c r="Z21" s="13" t="e">
        <f>#REF!*$AC21</f>
        <v>#REF!</v>
      </c>
      <c r="AA21" s="52" t="e">
        <f t="shared" si="2"/>
        <v>#REF!</v>
      </c>
      <c r="AB21" s="128"/>
      <c r="AC21" s="54"/>
      <c r="AD21" s="54"/>
      <c r="AE21" s="129"/>
      <c r="AF21" s="93">
        <v>0.54593779370264706</v>
      </c>
      <c r="AG21" s="50">
        <f>R21*(1-AF21)</f>
        <v>0.16891114074261529</v>
      </c>
      <c r="AH21" s="12"/>
      <c r="AI21" s="31">
        <v>14.662428571428572</v>
      </c>
      <c r="AJ21" s="13"/>
      <c r="AK21" s="52"/>
      <c r="AL21" s="94"/>
    </row>
    <row r="22" spans="2:38" ht="18" customHeight="1" thickBot="1" x14ac:dyDescent="0.35">
      <c r="B22" s="283" t="s">
        <v>114</v>
      </c>
      <c r="C22" s="292"/>
      <c r="D22" s="280">
        <v>0.1</v>
      </c>
      <c r="E22" s="293" t="s">
        <v>120</v>
      </c>
      <c r="F22" s="294"/>
      <c r="G22" s="294"/>
      <c r="H22" s="199"/>
      <c r="K22" s="27" t="s">
        <v>40</v>
      </c>
      <c r="L22" s="1" t="s">
        <v>23</v>
      </c>
      <c r="M22" s="1"/>
      <c r="N22" s="1"/>
      <c r="O22" s="39">
        <v>10400</v>
      </c>
      <c r="P22" s="20"/>
      <c r="Q22">
        <v>0.69</v>
      </c>
      <c r="R22" s="148">
        <f t="shared" si="3"/>
        <v>0.41399999999999998</v>
      </c>
      <c r="S22" s="142">
        <f t="shared" si="4"/>
        <v>24.84</v>
      </c>
      <c r="T22" s="142">
        <f t="shared" si="4"/>
        <v>1490.4</v>
      </c>
      <c r="V22" s="224">
        <v>0.56000000000000005</v>
      </c>
      <c r="W22" s="224">
        <v>3.0225461538461538</v>
      </c>
      <c r="X22" s="127">
        <v>1.2041181730468749</v>
      </c>
      <c r="Y22" s="127">
        <f>V22+X22</f>
        <v>1.7641181730468749</v>
      </c>
      <c r="Z22" s="13" t="e">
        <f>#REF!*$AC22</f>
        <v>#REF!</v>
      </c>
      <c r="AA22" s="52" t="e">
        <f t="shared" si="2"/>
        <v>#REF!</v>
      </c>
      <c r="AB22" s="128"/>
      <c r="AC22" s="54"/>
      <c r="AD22" s="54"/>
      <c r="AE22" s="129"/>
      <c r="AF22" s="93">
        <v>0.64692775980019779</v>
      </c>
      <c r="AG22" s="50">
        <f>R22*(1-AF22)</f>
        <v>0.1461719074427181</v>
      </c>
      <c r="AH22" s="12"/>
      <c r="AI22" s="31">
        <v>16.299857142857146</v>
      </c>
      <c r="AJ22" s="13"/>
      <c r="AK22" s="52"/>
      <c r="AL22" s="94"/>
    </row>
    <row r="23" spans="2:38" ht="18" customHeight="1" thickBot="1" x14ac:dyDescent="0.35">
      <c r="B23" s="273"/>
      <c r="C23" s="274" t="s">
        <v>149</v>
      </c>
      <c r="D23" s="281">
        <v>2000</v>
      </c>
      <c r="E23" s="275" t="s">
        <v>150</v>
      </c>
      <c r="F23" s="275"/>
      <c r="G23" s="275"/>
      <c r="H23" s="199"/>
      <c r="K23" s="27"/>
      <c r="L23" s="1"/>
      <c r="M23" s="1"/>
      <c r="N23" s="1"/>
      <c r="O23" s="39"/>
      <c r="P23" s="20"/>
      <c r="R23" s="148"/>
      <c r="S23" s="142"/>
      <c r="T23" s="142"/>
      <c r="V23" s="224"/>
      <c r="W23" s="224"/>
      <c r="X23" s="127"/>
      <c r="Y23" s="127"/>
      <c r="Z23" s="13"/>
      <c r="AA23" s="52"/>
      <c r="AB23" s="128"/>
      <c r="AC23" s="54"/>
      <c r="AD23" s="54"/>
      <c r="AE23" s="129"/>
      <c r="AF23" s="93"/>
      <c r="AG23" s="50"/>
      <c r="AH23" s="12"/>
      <c r="AI23" s="31"/>
      <c r="AJ23" s="13"/>
      <c r="AK23" s="52"/>
      <c r="AL23" s="94"/>
    </row>
    <row r="24" spans="2:38" ht="18" customHeight="1" thickBot="1" x14ac:dyDescent="0.35">
      <c r="B24" s="202"/>
      <c r="C24" s="203"/>
      <c r="D24" s="204"/>
      <c r="E24" s="205"/>
      <c r="F24" s="205"/>
      <c r="G24" s="205"/>
      <c r="H24" s="206"/>
      <c r="K24" s="27"/>
      <c r="L24" s="1"/>
      <c r="M24" s="1"/>
      <c r="N24" s="1"/>
      <c r="O24" s="39"/>
      <c r="P24" s="20"/>
      <c r="R24" s="148"/>
      <c r="S24" s="142"/>
      <c r="T24" s="142"/>
      <c r="V24" s="224"/>
      <c r="W24" s="224"/>
      <c r="X24" s="127"/>
      <c r="Y24" s="127"/>
      <c r="Z24" s="13"/>
      <c r="AA24" s="52"/>
      <c r="AB24" s="128"/>
      <c r="AC24" s="54"/>
      <c r="AD24" s="54"/>
      <c r="AE24" s="129"/>
      <c r="AF24" s="93"/>
      <c r="AG24" s="50"/>
      <c r="AH24" s="12"/>
      <c r="AI24" s="31"/>
      <c r="AJ24" s="13"/>
      <c r="AK24" s="52"/>
      <c r="AL24" s="94"/>
    </row>
    <row r="25" spans="2:38" ht="6" customHeight="1" thickBot="1" x14ac:dyDescent="0.35">
      <c r="B25" s="304"/>
      <c r="C25" s="305"/>
      <c r="D25" s="171"/>
      <c r="E25" s="306"/>
      <c r="F25" s="307"/>
      <c r="G25" s="307"/>
      <c r="K25" s="145" t="s">
        <v>41</v>
      </c>
      <c r="L25" s="146">
        <v>1.125</v>
      </c>
      <c r="M25" s="146"/>
      <c r="N25" s="146"/>
      <c r="O25" s="39">
        <v>7200</v>
      </c>
      <c r="P25" s="147"/>
      <c r="Q25" s="148">
        <v>0.78</v>
      </c>
      <c r="R25" s="148">
        <f t="shared" si="3"/>
        <v>0.46799999999999997</v>
      </c>
      <c r="S25" s="149">
        <f t="shared" si="4"/>
        <v>28.08</v>
      </c>
      <c r="T25" s="149">
        <f t="shared" si="4"/>
        <v>1684.8</v>
      </c>
      <c r="U25" s="148"/>
      <c r="V25" s="224">
        <v>1.04</v>
      </c>
      <c r="W25" s="224">
        <v>3.0869999999999997</v>
      </c>
      <c r="X25" s="150">
        <v>1.7532289894531248</v>
      </c>
      <c r="Y25" s="150">
        <f>V25+X25</f>
        <v>2.7932289894531248</v>
      </c>
      <c r="Z25" s="151" t="e">
        <f>#REF!*$AC25</f>
        <v>#REF!</v>
      </c>
      <c r="AA25" s="152" t="e">
        <f t="shared" si="2"/>
        <v>#REF!</v>
      </c>
      <c r="AB25" s="153"/>
      <c r="AC25" s="154"/>
      <c r="AD25" s="154"/>
      <c r="AE25" s="155"/>
      <c r="AF25" s="156">
        <v>0.77476937983017091</v>
      </c>
      <c r="AG25" s="157">
        <f>R25*(1-AF25)</f>
        <v>0.10540793023948</v>
      </c>
      <c r="AH25" s="147"/>
      <c r="AI25" s="158">
        <v>23.459885714285715</v>
      </c>
      <c r="AJ25" s="151"/>
      <c r="AK25" s="152"/>
      <c r="AL25" s="159"/>
    </row>
    <row r="26" spans="2:38" ht="33" customHeight="1" thickBot="1" x14ac:dyDescent="0.35">
      <c r="B26" s="285" t="s">
        <v>145</v>
      </c>
      <c r="C26" s="286"/>
      <c r="D26" s="286"/>
      <c r="E26" s="286"/>
      <c r="F26" s="286"/>
      <c r="G26" s="286"/>
      <c r="H26" s="287"/>
      <c r="I26" s="192"/>
      <c r="K26" s="190"/>
      <c r="L26" s="146"/>
      <c r="M26" s="146"/>
      <c r="N26" s="146"/>
      <c r="O26" s="39"/>
      <c r="P26" s="147"/>
      <c r="Q26" s="148"/>
      <c r="R26" s="148"/>
      <c r="S26" s="149"/>
      <c r="T26" s="149"/>
      <c r="U26" s="148"/>
      <c r="V26" s="224"/>
      <c r="W26" s="224"/>
      <c r="X26" s="150"/>
      <c r="Y26" s="150"/>
      <c r="Z26" s="151"/>
      <c r="AA26" s="152"/>
      <c r="AB26" s="153"/>
      <c r="AC26" s="154"/>
      <c r="AD26" s="154"/>
      <c r="AE26" s="155"/>
      <c r="AF26" s="191"/>
      <c r="AG26" s="157"/>
      <c r="AH26" s="147"/>
      <c r="AI26" s="158"/>
      <c r="AJ26" s="151"/>
      <c r="AK26" s="152"/>
      <c r="AL26" s="159"/>
    </row>
    <row r="27" spans="2:38" ht="6.75" customHeight="1" thickBot="1" x14ac:dyDescent="0.35">
      <c r="B27" s="207"/>
      <c r="C27" s="208"/>
      <c r="D27" s="208"/>
      <c r="E27" s="208"/>
      <c r="F27" s="208"/>
      <c r="G27" s="208"/>
      <c r="H27" s="209"/>
      <c r="I27" s="192"/>
      <c r="K27" s="190"/>
      <c r="L27" s="146"/>
      <c r="M27" s="146"/>
      <c r="N27" s="146"/>
      <c r="O27" s="39"/>
      <c r="P27" s="147"/>
      <c r="Q27" s="148"/>
      <c r="R27" s="148"/>
      <c r="S27" s="149"/>
      <c r="T27" s="149"/>
      <c r="U27" s="148"/>
      <c r="V27" s="224"/>
      <c r="W27" s="224"/>
      <c r="X27" s="150"/>
      <c r="Y27" s="150"/>
      <c r="Z27" s="151"/>
      <c r="AA27" s="152"/>
      <c r="AB27" s="153"/>
      <c r="AC27" s="154"/>
      <c r="AD27" s="154"/>
      <c r="AE27" s="155"/>
      <c r="AF27" s="191"/>
      <c r="AG27" s="157"/>
      <c r="AH27" s="147"/>
      <c r="AI27" s="158"/>
      <c r="AJ27" s="151"/>
      <c r="AK27" s="152"/>
      <c r="AL27" s="159"/>
    </row>
    <row r="28" spans="2:38" ht="23.4" thickBot="1" x14ac:dyDescent="0.35">
      <c r="B28" s="198"/>
      <c r="C28" s="201"/>
      <c r="D28" s="201"/>
      <c r="E28" s="270" t="s">
        <v>32</v>
      </c>
      <c r="F28" s="270" t="s">
        <v>96</v>
      </c>
      <c r="G28" s="269" t="s">
        <v>97</v>
      </c>
      <c r="H28" s="199"/>
      <c r="K28" s="60" t="s">
        <v>42</v>
      </c>
      <c r="L28" s="41">
        <v>1.375</v>
      </c>
      <c r="M28" s="41"/>
      <c r="N28" s="41"/>
      <c r="O28" s="40">
        <v>1492</v>
      </c>
      <c r="P28" s="42"/>
      <c r="Q28" s="43">
        <v>0.82</v>
      </c>
      <c r="R28" s="148">
        <f t="shared" si="3"/>
        <v>0.49199999999999994</v>
      </c>
      <c r="S28" s="167">
        <f t="shared" si="4"/>
        <v>29.519999999999996</v>
      </c>
      <c r="T28" s="167">
        <f t="shared" si="4"/>
        <v>1771.1999999999998</v>
      </c>
      <c r="U28" s="43"/>
      <c r="V28" s="225">
        <v>1.85</v>
      </c>
      <c r="W28" s="225">
        <v>4.0809461538461536</v>
      </c>
      <c r="X28" s="45">
        <v>2.6512008527343749</v>
      </c>
      <c r="Y28" s="46">
        <f>V28+X28</f>
        <v>4.5012008527343745</v>
      </c>
      <c r="Z28" s="47" t="e">
        <f>#REF!*$AC28</f>
        <v>#REF!</v>
      </c>
      <c r="AA28" s="48" t="e">
        <f t="shared" si="2"/>
        <v>#REF!</v>
      </c>
      <c r="AB28" s="44"/>
      <c r="AC28" s="55"/>
      <c r="AD28" s="55"/>
      <c r="AE28" s="130"/>
      <c r="AF28" s="95">
        <v>0.82463031956621125</v>
      </c>
      <c r="AG28" s="51">
        <f>R28*(1-AF28)</f>
        <v>8.6281882773424051E-2</v>
      </c>
      <c r="AH28" s="41"/>
      <c r="AI28" s="49">
        <v>27.99</v>
      </c>
      <c r="AJ28" s="47"/>
      <c r="AK28" s="48"/>
      <c r="AL28" s="96"/>
    </row>
    <row r="29" spans="2:38" ht="18" customHeight="1" x14ac:dyDescent="0.4">
      <c r="B29" s="283" t="s">
        <v>121</v>
      </c>
      <c r="C29" s="284"/>
      <c r="D29" s="284"/>
      <c r="E29" s="216">
        <f>SUM(C7:C11)</f>
        <v>70</v>
      </c>
      <c r="F29" s="162">
        <f>SUM(C7:C11)</f>
        <v>70</v>
      </c>
      <c r="G29" s="201"/>
      <c r="H29" s="199"/>
      <c r="K29" s="168"/>
      <c r="L29" s="1"/>
      <c r="M29" s="1"/>
      <c r="N29" s="1"/>
      <c r="O29" s="39"/>
      <c r="P29" s="20"/>
      <c r="Q29" s="58">
        <f>SUMPRODUCT($O15:$O28,Q15:Q28)/SUM($O15:$O28)</f>
        <v>0.54943233634747668</v>
      </c>
      <c r="R29" s="58">
        <f>SUMPRODUCT($O15:$O28,R15:R28)/SUM($O15:$O28)</f>
        <v>0.32965940180848591</v>
      </c>
      <c r="S29" s="142"/>
      <c r="T29" s="142"/>
      <c r="V29" s="226">
        <f t="shared" ref="V29:AA29" si="5">SUMPRODUCT($O15:$O28,V15:V28)/SUM($O15:$O28)</f>
        <v>0.44639075662725092</v>
      </c>
      <c r="W29" s="226">
        <f t="shared" ref="W29" si="6">SUMPRODUCT($O15:$O28,W15:W28)/SUM($O15:$O28)</f>
        <v>1.121008906882591</v>
      </c>
      <c r="X29" s="58">
        <f t="shared" si="5"/>
        <v>0.75639582559488672</v>
      </c>
      <c r="Y29" s="58">
        <f t="shared" si="5"/>
        <v>1.2027865822221377</v>
      </c>
      <c r="Z29" s="58" t="e">
        <f t="shared" si="5"/>
        <v>#REF!</v>
      </c>
      <c r="AA29" s="58" t="e">
        <f t="shared" si="5"/>
        <v>#REF!</v>
      </c>
      <c r="AB29" s="128"/>
      <c r="AC29" s="54"/>
      <c r="AD29" s="54"/>
      <c r="AE29" s="129"/>
      <c r="AF29" s="170">
        <f t="shared" ref="AF29:AG29" si="7">SUMPRODUCT($O15:$O28,AF15:AF28)/SUM($O15:$O28)</f>
        <v>0.45384212311656313</v>
      </c>
      <c r="AG29" s="172">
        <f t="shared" si="7"/>
        <v>0.17154207879438485</v>
      </c>
      <c r="AH29" s="12"/>
      <c r="AI29" s="58">
        <f t="shared" ref="AI29" si="8">SUMPRODUCT($O15:$O28,AI15:AI28)/SUM($O15:$O28)</f>
        <v>10.723041468996128</v>
      </c>
      <c r="AJ29" s="13"/>
      <c r="AK29" s="52"/>
      <c r="AL29" s="94"/>
    </row>
    <row r="30" spans="2:38" ht="18" customHeight="1" x14ac:dyDescent="0.3">
      <c r="B30" s="283" t="s">
        <v>122</v>
      </c>
      <c r="C30" s="284"/>
      <c r="D30" s="284"/>
      <c r="E30" s="175">
        <f>SUMPRODUCT($C7:$C11,E7:E11)/SUM($C7:$C11)</f>
        <v>17.519348406327946</v>
      </c>
      <c r="F30" s="175">
        <f>SUMPRODUCT($C7:$C11,G7:G11)/SUM($C7:$C11)</f>
        <v>1.1875953664970786</v>
      </c>
      <c r="G30" s="184"/>
      <c r="H30" s="199"/>
      <c r="K30" s="25"/>
      <c r="L30" s="1"/>
      <c r="M30" s="1"/>
      <c r="N30" s="1"/>
      <c r="O30" s="39"/>
      <c r="P30" s="20"/>
      <c r="S30" s="142"/>
      <c r="T30" s="142"/>
      <c r="V30" s="224"/>
      <c r="W30" s="224"/>
      <c r="X30" s="23"/>
      <c r="Y30" s="127"/>
      <c r="Z30" s="13"/>
      <c r="AA30" s="52"/>
      <c r="AB30" s="128"/>
      <c r="AC30" s="54"/>
      <c r="AD30" s="54"/>
      <c r="AE30" s="129"/>
      <c r="AF30" s="93"/>
      <c r="AG30" s="50"/>
      <c r="AH30" s="12"/>
      <c r="AI30" s="32"/>
      <c r="AJ30" s="13"/>
      <c r="AK30" s="52"/>
      <c r="AL30" s="94"/>
    </row>
    <row r="31" spans="2:38" ht="18" customHeight="1" x14ac:dyDescent="0.3">
      <c r="B31" s="288" t="s">
        <v>123</v>
      </c>
      <c r="C31" s="289"/>
      <c r="D31" s="289"/>
      <c r="E31" s="176">
        <f>E30*E29</f>
        <v>1226.3543884429562</v>
      </c>
      <c r="F31" s="176">
        <f>F30*F29</f>
        <v>83.131675654795501</v>
      </c>
      <c r="G31" s="182">
        <f>E31-F31</f>
        <v>1143.2227127881606</v>
      </c>
      <c r="H31" s="199"/>
      <c r="K31" s="26"/>
      <c r="L31" s="1"/>
      <c r="M31" s="1"/>
      <c r="N31" s="1"/>
      <c r="O31" s="39"/>
      <c r="P31" s="20"/>
      <c r="S31" s="142"/>
      <c r="T31" s="142"/>
      <c r="V31" s="224"/>
      <c r="W31" s="224"/>
      <c r="X31" s="23"/>
      <c r="Y31" s="127"/>
      <c r="Z31" s="13"/>
      <c r="AA31" s="52"/>
      <c r="AB31" s="128"/>
      <c r="AC31" s="54"/>
      <c r="AD31" s="54"/>
      <c r="AE31" s="129"/>
      <c r="AF31" s="93"/>
      <c r="AG31" s="50"/>
      <c r="AH31" s="12"/>
      <c r="AI31" s="32"/>
      <c r="AJ31" s="13"/>
      <c r="AK31" s="52"/>
      <c r="AL31" s="94"/>
    </row>
    <row r="32" spans="2:38" ht="18" customHeight="1" x14ac:dyDescent="0.3">
      <c r="B32" s="198"/>
      <c r="C32" s="210"/>
      <c r="D32" s="210"/>
      <c r="E32" s="201"/>
      <c r="F32" s="201"/>
      <c r="G32" s="182"/>
      <c r="H32" s="199"/>
      <c r="K32" s="27" t="s">
        <v>43</v>
      </c>
      <c r="L32" s="1" t="s">
        <v>18</v>
      </c>
      <c r="M32" s="1"/>
      <c r="N32" s="1"/>
      <c r="O32" s="39">
        <v>5900</v>
      </c>
      <c r="P32" s="20"/>
      <c r="Q32">
        <v>0.48</v>
      </c>
      <c r="R32" s="148">
        <f t="shared" ref="R32:R41" si="9">Q32*$D$17</f>
        <v>0.28799999999999998</v>
      </c>
      <c r="S32" s="142">
        <f t="shared" si="4"/>
        <v>17.279999999999998</v>
      </c>
      <c r="T32" s="142">
        <f t="shared" si="4"/>
        <v>1036.8</v>
      </c>
      <c r="V32" s="224">
        <v>2.16</v>
      </c>
      <c r="W32" s="224">
        <v>2.3237307692307692</v>
      </c>
      <c r="X32" s="127">
        <v>0.17784400312499998</v>
      </c>
      <c r="Y32" s="127">
        <f>V32+X32</f>
        <v>2.3378440031250003</v>
      </c>
      <c r="Z32" s="13" t="e">
        <f>#REF!*$AC32</f>
        <v>#REF!</v>
      </c>
      <c r="AA32" s="52" t="e">
        <f t="shared" si="2"/>
        <v>#REF!</v>
      </c>
      <c r="AB32" s="128"/>
      <c r="AC32" s="54"/>
      <c r="AD32" s="54"/>
      <c r="AE32" s="129"/>
      <c r="AF32" s="93">
        <v>0.3142881387893971</v>
      </c>
      <c r="AG32" s="50">
        <f>R32*(1-AF32)</f>
        <v>0.19748501602865362</v>
      </c>
      <c r="AH32" s="12"/>
      <c r="AI32" s="30">
        <v>12.18</v>
      </c>
      <c r="AJ32" s="13"/>
      <c r="AK32" s="52"/>
      <c r="AL32" s="94"/>
    </row>
    <row r="33" spans="2:38" ht="18" customHeight="1" x14ac:dyDescent="0.3">
      <c r="B33" s="308" t="s">
        <v>143</v>
      </c>
      <c r="C33" s="309"/>
      <c r="D33" s="309"/>
      <c r="E33" s="178">
        <f>AG29</f>
        <v>0.17154207879438485</v>
      </c>
      <c r="F33" s="178">
        <f>R29</f>
        <v>0.32965940180848591</v>
      </c>
      <c r="G33" s="182"/>
      <c r="H33" s="199"/>
      <c r="K33" s="27" t="s">
        <v>44</v>
      </c>
      <c r="L33" s="1">
        <f>5/16</f>
        <v>0.3125</v>
      </c>
      <c r="M33" s="1"/>
      <c r="N33" s="1"/>
      <c r="O33" s="39">
        <v>700</v>
      </c>
      <c r="P33" s="20"/>
      <c r="Q33">
        <v>0.48</v>
      </c>
      <c r="R33" s="148">
        <f t="shared" si="9"/>
        <v>0.28799999999999998</v>
      </c>
      <c r="S33" s="142">
        <f t="shared" si="4"/>
        <v>17.279999999999998</v>
      </c>
      <c r="T33" s="142">
        <f t="shared" si="4"/>
        <v>1036.8</v>
      </c>
      <c r="V33" s="227">
        <v>1.56</v>
      </c>
      <c r="W33" s="228">
        <v>3.21</v>
      </c>
      <c r="X33" s="127">
        <v>0.31297100239257802</v>
      </c>
      <c r="Y33" s="127">
        <f>V33+X33</f>
        <v>1.8729710023925781</v>
      </c>
      <c r="Z33" s="13" t="e">
        <f>#REF!*$AC33</f>
        <v>#REF!</v>
      </c>
      <c r="AA33" s="52" t="e">
        <f t="shared" si="2"/>
        <v>#REF!</v>
      </c>
      <c r="AB33" s="128"/>
      <c r="AC33" s="54"/>
      <c r="AD33" s="54"/>
      <c r="AE33" s="129"/>
      <c r="AF33" s="93">
        <v>0.33639969227290334</v>
      </c>
      <c r="AG33" s="50">
        <f>R33*(1-AF33)</f>
        <v>0.19111688862540382</v>
      </c>
      <c r="AH33" s="12"/>
      <c r="AI33" s="30">
        <v>13.64</v>
      </c>
      <c r="AJ33" s="13"/>
      <c r="AK33" s="52"/>
      <c r="AL33" s="94"/>
    </row>
    <row r="34" spans="2:38" ht="18" customHeight="1" x14ac:dyDescent="0.3">
      <c r="B34" s="198"/>
      <c r="C34" s="210"/>
      <c r="D34" s="217" t="s">
        <v>124</v>
      </c>
      <c r="E34" s="178">
        <f>AG42</f>
        <v>0.16665156392698105</v>
      </c>
      <c r="F34" s="178">
        <f>R42</f>
        <v>0.35106494507612251</v>
      </c>
      <c r="G34" s="182"/>
      <c r="H34" s="199"/>
      <c r="K34" s="27" t="s">
        <v>45</v>
      </c>
      <c r="L34" s="1" t="s">
        <v>19</v>
      </c>
      <c r="M34" s="1"/>
      <c r="N34" s="1"/>
      <c r="O34" s="39">
        <v>16600</v>
      </c>
      <c r="P34" s="20"/>
      <c r="Q34">
        <v>0.48</v>
      </c>
      <c r="R34" s="148">
        <f t="shared" si="9"/>
        <v>0.28799999999999998</v>
      </c>
      <c r="S34" s="142">
        <f t="shared" si="4"/>
        <v>17.279999999999998</v>
      </c>
      <c r="T34" s="142">
        <f t="shared" si="4"/>
        <v>1036.8</v>
      </c>
      <c r="V34" s="224">
        <v>1.37</v>
      </c>
      <c r="W34" s="224">
        <v>2.9343461538461542</v>
      </c>
      <c r="X34" s="127">
        <v>0.4333853058593749</v>
      </c>
      <c r="Y34" s="127">
        <f>V34+X34</f>
        <v>1.803385305859375</v>
      </c>
      <c r="Z34" s="13" t="e">
        <f>#REF!*$AC34</f>
        <v>#REF!</v>
      </c>
      <c r="AA34" s="52" t="e">
        <f t="shared" si="2"/>
        <v>#REF!</v>
      </c>
      <c r="AB34" s="128"/>
      <c r="AC34" s="54"/>
      <c r="AD34" s="54"/>
      <c r="AE34" s="129"/>
      <c r="AF34" s="93">
        <v>0.35713743088189948</v>
      </c>
      <c r="AG34" s="50">
        <f>R34*(1-AF34)</f>
        <v>0.18514441990601291</v>
      </c>
      <c r="AH34" s="12"/>
      <c r="AI34" s="30">
        <v>17.63</v>
      </c>
      <c r="AJ34" s="13"/>
      <c r="AK34" s="52"/>
      <c r="AL34" s="94"/>
    </row>
    <row r="35" spans="2:38" ht="18" customHeight="1" x14ac:dyDescent="0.3">
      <c r="B35" s="198"/>
      <c r="C35" s="210"/>
      <c r="D35" s="217" t="s">
        <v>125</v>
      </c>
      <c r="E35" s="178">
        <f>AG83</f>
        <v>9.1070258905667792E-2</v>
      </c>
      <c r="F35" s="178">
        <f>R83</f>
        <v>0.19082818294190362</v>
      </c>
      <c r="G35" s="182"/>
      <c r="H35" s="199"/>
      <c r="K35" s="27" t="s">
        <v>46</v>
      </c>
      <c r="L35" s="1" t="s">
        <v>20</v>
      </c>
      <c r="M35" s="1"/>
      <c r="N35" s="1"/>
      <c r="O35" s="39">
        <v>9500</v>
      </c>
      <c r="P35" s="20"/>
      <c r="Q35">
        <v>0.48</v>
      </c>
      <c r="R35" s="148">
        <f t="shared" si="9"/>
        <v>0.28799999999999998</v>
      </c>
      <c r="S35" s="142">
        <f t="shared" si="4"/>
        <v>17.279999999999998</v>
      </c>
      <c r="T35" s="142">
        <f t="shared" si="4"/>
        <v>1036.8</v>
      </c>
      <c r="V35" s="224">
        <v>1.74</v>
      </c>
      <c r="W35" s="224">
        <v>2.6358230769230766</v>
      </c>
      <c r="X35" s="127">
        <v>0.64131167499999986</v>
      </c>
      <c r="Y35" s="127">
        <f>V35+X35</f>
        <v>2.3813116750000001</v>
      </c>
      <c r="Z35" s="13" t="e">
        <f>#REF!*$AC35</f>
        <v>#REF!</v>
      </c>
      <c r="AA35" s="52" t="e">
        <f t="shared" si="2"/>
        <v>#REF!</v>
      </c>
      <c r="AB35" s="128"/>
      <c r="AC35" s="54"/>
      <c r="AD35" s="54"/>
      <c r="AE35" s="129"/>
      <c r="AF35" s="93">
        <v>0.39495326913513679</v>
      </c>
      <c r="AG35" s="50">
        <f>R35*(1-AF35)</f>
        <v>0.17425345848908061</v>
      </c>
      <c r="AH35" s="12"/>
      <c r="AI35" s="31">
        <v>19.559999999999999</v>
      </c>
      <c r="AJ35" s="13"/>
      <c r="AK35" s="52"/>
      <c r="AL35" s="94"/>
    </row>
    <row r="36" spans="2:38" ht="18" customHeight="1" x14ac:dyDescent="0.3">
      <c r="B36" s="198"/>
      <c r="C36" s="210"/>
      <c r="D36" s="217" t="s">
        <v>126</v>
      </c>
      <c r="E36" s="178">
        <f>AG52</f>
        <v>0.24544578005760928</v>
      </c>
      <c r="F36" s="178">
        <f>R52</f>
        <v>0.48073616924991514</v>
      </c>
      <c r="G36" s="182"/>
      <c r="H36" s="199"/>
      <c r="K36" s="27"/>
      <c r="L36" s="1"/>
      <c r="M36" s="1"/>
      <c r="N36" s="1"/>
      <c r="O36" s="39"/>
      <c r="P36" s="20"/>
      <c r="R36" s="148">
        <f t="shared" si="9"/>
        <v>0</v>
      </c>
      <c r="S36" s="142">
        <f t="shared" si="4"/>
        <v>0</v>
      </c>
      <c r="T36" s="142">
        <f t="shared" si="4"/>
        <v>0</v>
      </c>
      <c r="V36" s="224"/>
      <c r="W36" s="224"/>
      <c r="X36" s="127"/>
      <c r="Y36" s="127"/>
      <c r="Z36" s="13"/>
      <c r="AA36" s="52"/>
      <c r="AB36" s="128"/>
      <c r="AC36" s="54"/>
      <c r="AD36" s="54"/>
      <c r="AE36" s="129"/>
      <c r="AF36" s="93"/>
      <c r="AG36" s="50"/>
      <c r="AH36" s="12"/>
      <c r="AI36" s="31"/>
      <c r="AJ36" s="13"/>
      <c r="AK36" s="52"/>
      <c r="AL36" s="94"/>
    </row>
    <row r="37" spans="2:38" ht="18" customHeight="1" thickBot="1" x14ac:dyDescent="0.35">
      <c r="B37" s="198"/>
      <c r="C37" s="210"/>
      <c r="D37" s="217" t="s">
        <v>127</v>
      </c>
      <c r="E37" s="179">
        <f>AG72</f>
        <v>0.16710917251051893</v>
      </c>
      <c r="F37" s="179">
        <f>R72</f>
        <v>0.30203646563814868</v>
      </c>
      <c r="G37" s="180"/>
      <c r="H37" s="199"/>
      <c r="K37" s="27" t="s">
        <v>47</v>
      </c>
      <c r="L37" s="1" t="s">
        <v>21</v>
      </c>
      <c r="M37" s="1"/>
      <c r="N37" s="1"/>
      <c r="O37" s="39">
        <v>10700</v>
      </c>
      <c r="P37" s="20"/>
      <c r="Q37">
        <v>0.56000000000000005</v>
      </c>
      <c r="R37" s="148">
        <f t="shared" si="9"/>
        <v>0.33600000000000002</v>
      </c>
      <c r="S37" s="142">
        <f t="shared" si="4"/>
        <v>20.16</v>
      </c>
      <c r="T37" s="142">
        <f t="shared" si="4"/>
        <v>1209.5999999999999</v>
      </c>
      <c r="V37" s="224">
        <v>1.56</v>
      </c>
      <c r="W37" s="224">
        <v>2.6629615384615382</v>
      </c>
      <c r="X37" s="127">
        <v>0.82409480976562477</v>
      </c>
      <c r="Y37" s="127">
        <f>V37+X37</f>
        <v>2.3840948097656249</v>
      </c>
      <c r="Z37" s="13" t="e">
        <f>#REF!*$AC37</f>
        <v>#REF!</v>
      </c>
      <c r="AA37" s="52" t="e">
        <f>Z37+Y37</f>
        <v>#REF!</v>
      </c>
      <c r="AB37" s="128"/>
      <c r="AC37" s="54"/>
      <c r="AD37" s="54"/>
      <c r="AE37" s="129"/>
      <c r="AF37" s="93">
        <v>0.42856392515598285</v>
      </c>
      <c r="AG37" s="50">
        <f>R37*(1-AF37)</f>
        <v>0.19200252114758978</v>
      </c>
      <c r="AH37" s="12"/>
      <c r="AI37" s="30">
        <v>20.3</v>
      </c>
      <c r="AJ37" s="13"/>
      <c r="AK37" s="52"/>
      <c r="AL37" s="94"/>
    </row>
    <row r="38" spans="2:38" ht="18" customHeight="1" thickTop="1" x14ac:dyDescent="0.3">
      <c r="B38" s="198"/>
      <c r="C38" s="201"/>
      <c r="D38" s="217" t="s">
        <v>128</v>
      </c>
      <c r="E38" s="169">
        <f>AVERAGE(E33:E37)</f>
        <v>0.16836377083903237</v>
      </c>
      <c r="F38" s="169">
        <f>AVERAGE(F33:F37)</f>
        <v>0.33086503294291514</v>
      </c>
      <c r="G38" s="177"/>
      <c r="H38" s="199"/>
      <c r="K38" s="27" t="s">
        <v>48</v>
      </c>
      <c r="L38" s="1" t="s">
        <v>22</v>
      </c>
      <c r="M38" s="1"/>
      <c r="N38" s="1"/>
      <c r="O38" s="39">
        <v>11280</v>
      </c>
      <c r="P38" s="20"/>
      <c r="Q38">
        <v>0.62</v>
      </c>
      <c r="R38" s="148">
        <f t="shared" si="9"/>
        <v>0.372</v>
      </c>
      <c r="S38" s="142">
        <f t="shared" si="4"/>
        <v>22.32</v>
      </c>
      <c r="T38" s="142">
        <f t="shared" si="4"/>
        <v>1339.2</v>
      </c>
      <c r="V38" s="224">
        <v>1.7</v>
      </c>
      <c r="W38" s="224">
        <v>3.4058769230769226</v>
      </c>
      <c r="X38" s="127">
        <v>1.0042064093749998</v>
      </c>
      <c r="Y38" s="127">
        <f>V38+X38</f>
        <v>2.7042064093749998</v>
      </c>
      <c r="Z38" s="13" t="e">
        <f>#REF!*$AC38</f>
        <v>#REF!</v>
      </c>
      <c r="AA38" s="52" t="e">
        <f>Z38+Y38</f>
        <v>#REF!</v>
      </c>
      <c r="AB38" s="128"/>
      <c r="AC38" s="54"/>
      <c r="AD38" s="54"/>
      <c r="AE38" s="129"/>
      <c r="AF38" s="93">
        <v>0.54593779370264706</v>
      </c>
      <c r="AG38" s="50">
        <f>R38*(1-AF38)</f>
        <v>0.16891114074261529</v>
      </c>
      <c r="AH38" s="12"/>
      <c r="AI38" s="31">
        <v>24.71</v>
      </c>
      <c r="AJ38" s="13"/>
      <c r="AK38" s="52"/>
      <c r="AL38" s="94"/>
    </row>
    <row r="39" spans="2:38" ht="18" customHeight="1" x14ac:dyDescent="0.3">
      <c r="B39" s="198"/>
      <c r="C39" s="201"/>
      <c r="D39" s="201"/>
      <c r="E39" s="201"/>
      <c r="F39" s="201"/>
      <c r="G39" s="177"/>
      <c r="H39" s="199"/>
      <c r="K39" s="27" t="s">
        <v>49</v>
      </c>
      <c r="L39" s="1" t="s">
        <v>23</v>
      </c>
      <c r="M39" s="1"/>
      <c r="N39" s="1"/>
      <c r="O39" s="39">
        <v>13640</v>
      </c>
      <c r="P39" s="20"/>
      <c r="Q39">
        <v>0.69</v>
      </c>
      <c r="R39" s="148">
        <f t="shared" si="9"/>
        <v>0.41399999999999998</v>
      </c>
      <c r="S39" s="142">
        <f t="shared" si="4"/>
        <v>24.84</v>
      </c>
      <c r="T39" s="142">
        <f t="shared" si="4"/>
        <v>1490.4</v>
      </c>
      <c r="V39" s="224">
        <v>1.97</v>
      </c>
      <c r="W39" s="224">
        <v>10.0107</v>
      </c>
      <c r="X39" s="127">
        <v>1.2041181730468749</v>
      </c>
      <c r="Y39" s="127">
        <f>V39+X39</f>
        <v>3.1741181730468746</v>
      </c>
      <c r="Z39" s="13" t="e">
        <f>#REF!*$AC39</f>
        <v>#REF!</v>
      </c>
      <c r="AA39" s="52" t="e">
        <f>Z39+Y39</f>
        <v>#REF!</v>
      </c>
      <c r="AB39" s="128"/>
      <c r="AC39" s="54"/>
      <c r="AD39" s="54"/>
      <c r="AE39" s="129"/>
      <c r="AF39" s="93">
        <v>0.64692775980019779</v>
      </c>
      <c r="AG39" s="50">
        <f>R39*(1-AF39)</f>
        <v>0.1461719074427181</v>
      </c>
      <c r="AH39" s="13"/>
      <c r="AI39" s="31">
        <v>25.17</v>
      </c>
      <c r="AJ39" s="13"/>
      <c r="AK39" s="52"/>
      <c r="AL39" s="94"/>
    </row>
    <row r="40" spans="2:38" ht="18" customHeight="1" x14ac:dyDescent="0.3">
      <c r="B40" s="283" t="s">
        <v>129</v>
      </c>
      <c r="C40" s="284"/>
      <c r="D40" s="284"/>
      <c r="E40" s="181">
        <f>E38*E29</f>
        <v>11.785463958732265</v>
      </c>
      <c r="F40" s="181">
        <f>F38*F29</f>
        <v>23.16055230600406</v>
      </c>
      <c r="G40" s="182"/>
      <c r="H40" s="199"/>
      <c r="K40" s="27" t="s">
        <v>50</v>
      </c>
      <c r="L40" s="1">
        <v>1.125</v>
      </c>
      <c r="M40" s="1"/>
      <c r="N40" s="1"/>
      <c r="O40" s="39">
        <v>8840</v>
      </c>
      <c r="P40" s="20"/>
      <c r="Q40">
        <v>0.78</v>
      </c>
      <c r="R40" s="148">
        <f t="shared" si="9"/>
        <v>0.46799999999999997</v>
      </c>
      <c r="S40" s="142">
        <f t="shared" si="4"/>
        <v>28.08</v>
      </c>
      <c r="T40" s="142">
        <f t="shared" si="4"/>
        <v>1684.8</v>
      </c>
      <c r="V40" s="224">
        <v>3.26</v>
      </c>
      <c r="W40" s="224">
        <v>5.4785769230769228</v>
      </c>
      <c r="X40" s="23">
        <v>1.7532289894531248</v>
      </c>
      <c r="Y40" s="127">
        <f>V40+X40</f>
        <v>5.0132289894531246</v>
      </c>
      <c r="Z40" s="13" t="e">
        <f>#REF!*$AC40</f>
        <v>#REF!</v>
      </c>
      <c r="AA40" s="52" t="e">
        <f>Z40+Y40</f>
        <v>#REF!</v>
      </c>
      <c r="AB40" s="128"/>
      <c r="AC40" s="54"/>
      <c r="AD40" s="54"/>
      <c r="AE40" s="129"/>
      <c r="AF40" s="93">
        <v>0.77476937983017091</v>
      </c>
      <c r="AG40" s="50">
        <f>R40*(1-AF40)</f>
        <v>0.10540793023948</v>
      </c>
      <c r="AH40" s="12"/>
      <c r="AI40" s="31">
        <v>31.53</v>
      </c>
      <c r="AJ40" s="13"/>
      <c r="AK40" s="52"/>
      <c r="AL40" s="94"/>
    </row>
    <row r="41" spans="2:38" ht="18" customHeight="1" thickBot="1" x14ac:dyDescent="0.35">
      <c r="B41" s="288" t="s">
        <v>130</v>
      </c>
      <c r="C41" s="289"/>
      <c r="D41" s="289"/>
      <c r="E41" s="183">
        <f>E40*D16</f>
        <v>883.90979690491986</v>
      </c>
      <c r="F41" s="183">
        <f>F40*D15</f>
        <v>2200.2524690703858</v>
      </c>
      <c r="G41" s="177">
        <f>E41-F41</f>
        <v>-1316.342672165466</v>
      </c>
      <c r="H41" s="199"/>
      <c r="K41" s="27" t="s">
        <v>51</v>
      </c>
      <c r="L41" s="41">
        <v>1.375</v>
      </c>
      <c r="M41" s="41"/>
      <c r="N41" s="41"/>
      <c r="O41" s="40">
        <v>675</v>
      </c>
      <c r="P41" s="42"/>
      <c r="Q41" s="43">
        <v>0.82</v>
      </c>
      <c r="R41" s="148">
        <f t="shared" si="9"/>
        <v>0.49199999999999994</v>
      </c>
      <c r="S41" s="142">
        <f t="shared" si="4"/>
        <v>29.519999999999996</v>
      </c>
      <c r="T41" s="142">
        <f t="shared" si="4"/>
        <v>1771.1999999999998</v>
      </c>
      <c r="U41" s="43"/>
      <c r="V41" s="225">
        <v>5.19</v>
      </c>
      <c r="W41" s="225">
        <v>8.8844538461538463</v>
      </c>
      <c r="X41" s="45">
        <v>2.6512008527343749</v>
      </c>
      <c r="Y41" s="46">
        <f>V41+X41</f>
        <v>7.8412008527343753</v>
      </c>
      <c r="Z41" s="47" t="e">
        <f>#REF!*$AC41</f>
        <v>#REF!</v>
      </c>
      <c r="AA41" s="48" t="e">
        <f>Z41+Y41</f>
        <v>#REF!</v>
      </c>
      <c r="AB41" s="44"/>
      <c r="AC41" s="55"/>
      <c r="AD41" s="55"/>
      <c r="AE41" s="130"/>
      <c r="AF41" s="95">
        <v>0.82463031956621125</v>
      </c>
      <c r="AG41" s="51">
        <f>R41*(1-AF41)</f>
        <v>8.6281882773424051E-2</v>
      </c>
      <c r="AH41" s="41"/>
      <c r="AI41" s="49">
        <v>41.97</v>
      </c>
      <c r="AJ41" s="47"/>
      <c r="AK41" s="48"/>
      <c r="AL41" s="96"/>
    </row>
    <row r="42" spans="2:38" ht="18" customHeight="1" thickTop="1" x14ac:dyDescent="0.4">
      <c r="B42" s="288" t="s">
        <v>131</v>
      </c>
      <c r="C42" s="289"/>
      <c r="D42" s="289"/>
      <c r="E42" s="183">
        <v>0</v>
      </c>
      <c r="F42" s="175">
        <f>AVERAGE(X29,X42,X52,X72,X83)</f>
        <v>0.79278133918757621</v>
      </c>
      <c r="G42" s="182"/>
      <c r="H42" s="199"/>
      <c r="K42" s="302"/>
      <c r="L42" s="302"/>
      <c r="M42" s="302"/>
      <c r="N42" s="302"/>
      <c r="O42" s="302"/>
      <c r="P42" s="302"/>
      <c r="Q42" s="58">
        <f>SUMPRODUCT($O32:$O41,Q32:Q41)/SUM($O32:$O41)</f>
        <v>0.58510824179353749</v>
      </c>
      <c r="R42" s="58">
        <f>SUMPRODUCT($O32:$O41,R32:R41)/SUM($O32:$O41)</f>
        <v>0.35106494507612251</v>
      </c>
      <c r="S42" s="143"/>
      <c r="T42" s="143"/>
      <c r="U42" s="58" t="e">
        <f>R42*#REF!</f>
        <v>#REF!</v>
      </c>
      <c r="V42" s="226">
        <f>SUMPRODUCT($O32:$O41,V32:V41)/SUM($O32:$O41)</f>
        <v>1.9036224063724547</v>
      </c>
      <c r="W42" s="226">
        <f>SUMPRODUCT($O32:$O41,W32:W41)/SUM($O32:$O41)</f>
        <v>4.4657677320367046</v>
      </c>
      <c r="X42" s="58">
        <f t="shared" ref="X42:AF42" si="10">SUMPRODUCT($O32:$O41,X32:X41)/SUM($O32:$O41)</f>
        <v>0.8789433518962011</v>
      </c>
      <c r="Y42" s="58">
        <f t="shared" si="10"/>
        <v>2.7825657582686554</v>
      </c>
      <c r="Z42" s="58" t="e">
        <f t="shared" si="10"/>
        <v>#REF!</v>
      </c>
      <c r="AA42" s="58" t="e">
        <f t="shared" si="10"/>
        <v>#REF!</v>
      </c>
      <c r="AB42" s="131" t="e">
        <f>AA42*#REF!</f>
        <v>#REF!</v>
      </c>
      <c r="AC42" s="58"/>
      <c r="AD42" s="110"/>
      <c r="AE42" s="58"/>
      <c r="AF42" s="170">
        <f t="shared" si="10"/>
        <v>0.49776849684701335</v>
      </c>
      <c r="AG42" s="58">
        <f>SUMPRODUCT($O32:$O41,AG32:AG41)/SUM($O32:$O41)</f>
        <v>0.16665156392698105</v>
      </c>
      <c r="AH42" s="97" t="e">
        <f>AG42*#REF!</f>
        <v>#REF!</v>
      </c>
      <c r="AI42" s="58">
        <f t="shared" ref="AI42" si="11">SUMPRODUCT($O32:$O41,AI32:AI41)/SUM($O32:$O41)</f>
        <v>21.920736815057495</v>
      </c>
      <c r="AJ42" s="98"/>
      <c r="AK42" s="98"/>
      <c r="AL42" s="99"/>
    </row>
    <row r="43" spans="2:38" ht="18" customHeight="1" x14ac:dyDescent="0.3">
      <c r="B43" s="288" t="s">
        <v>132</v>
      </c>
      <c r="C43" s="289"/>
      <c r="D43" s="289"/>
      <c r="E43" s="183"/>
      <c r="F43" s="183">
        <f>F42*F29</f>
        <v>55.494693743130334</v>
      </c>
      <c r="G43" s="182">
        <f>E43-F43</f>
        <v>-55.494693743130334</v>
      </c>
      <c r="H43" s="199"/>
      <c r="J43" s="215"/>
      <c r="V43" s="229"/>
      <c r="W43" s="229"/>
      <c r="X43" s="66"/>
      <c r="Y43" s="128"/>
      <c r="Z43" s="66"/>
      <c r="AA43" s="66"/>
      <c r="AB43" s="66"/>
      <c r="AC43" s="66"/>
      <c r="AD43" s="66"/>
      <c r="AE43" s="102"/>
      <c r="AF43" s="100"/>
      <c r="AG43" s="66"/>
      <c r="AH43" s="66"/>
      <c r="AI43" s="101"/>
      <c r="AJ43" s="66"/>
      <c r="AK43" s="66"/>
      <c r="AL43" s="102"/>
    </row>
    <row r="44" spans="2:38" ht="18" customHeight="1" x14ac:dyDescent="0.3">
      <c r="B44" s="198"/>
      <c r="C44" s="201"/>
      <c r="D44" s="217" t="s">
        <v>133</v>
      </c>
      <c r="E44" s="184"/>
      <c r="F44" s="185">
        <f>D22*F29</f>
        <v>7</v>
      </c>
      <c r="G44" s="184"/>
      <c r="H44" s="199"/>
      <c r="J44" s="215"/>
      <c r="V44" s="229"/>
      <c r="W44" s="229"/>
      <c r="X44" s="66"/>
      <c r="Y44" s="66"/>
      <c r="Z44" s="66"/>
      <c r="AA44" s="66"/>
      <c r="AB44" s="66"/>
      <c r="AC44" s="66"/>
      <c r="AD44" s="66"/>
      <c r="AE44" s="102"/>
      <c r="AF44" s="100"/>
      <c r="AG44" s="66"/>
      <c r="AH44" s="66"/>
      <c r="AI44" s="101"/>
      <c r="AJ44" s="66"/>
      <c r="AK44" s="66"/>
      <c r="AL44" s="102"/>
    </row>
    <row r="45" spans="2:38" ht="18" customHeight="1" x14ac:dyDescent="0.3">
      <c r="B45" s="198"/>
      <c r="C45" s="201"/>
      <c r="D45" s="217" t="s">
        <v>134</v>
      </c>
      <c r="E45" s="201"/>
      <c r="F45" s="211">
        <f>F44*F38*D15</f>
        <v>220.02524690703856</v>
      </c>
      <c r="G45" s="182">
        <f>E45-F45</f>
        <v>-220.02524690703856</v>
      </c>
      <c r="H45" s="199"/>
      <c r="J45" s="215"/>
      <c r="K45" s="27" t="s">
        <v>52</v>
      </c>
      <c r="L45" s="1" t="s">
        <v>19</v>
      </c>
      <c r="M45" s="1"/>
      <c r="N45" s="1"/>
      <c r="O45" s="77">
        <v>3340</v>
      </c>
      <c r="P45" s="20"/>
      <c r="Q45">
        <v>0.69</v>
      </c>
      <c r="R45" s="148">
        <f t="shared" ref="R45:R51" si="12">Q45*$D$17</f>
        <v>0.41399999999999998</v>
      </c>
      <c r="V45" s="224">
        <v>2.2999999999999998</v>
      </c>
      <c r="W45" s="224">
        <v>2.7240230769230767</v>
      </c>
      <c r="X45" s="127">
        <f>X34*1.5</f>
        <v>0.65007795878906238</v>
      </c>
      <c r="Y45" s="127">
        <f t="shared" ref="Y45:Y51" si="13">V45+X45</f>
        <v>2.9500779587890622</v>
      </c>
      <c r="Z45" s="13" t="e">
        <f>#REF!*R45</f>
        <v>#REF!</v>
      </c>
      <c r="AA45" s="52" t="e">
        <f t="shared" ref="AA45:AA51" si="14">Z45+Y45</f>
        <v>#REF!</v>
      </c>
      <c r="AB45" s="52"/>
      <c r="AC45" s="54"/>
      <c r="AD45" s="52"/>
      <c r="AE45" s="129"/>
      <c r="AF45" s="93">
        <v>0.35713743088189948</v>
      </c>
      <c r="AG45" s="50">
        <f t="shared" ref="AG45:AG51" si="15">R45*(1-AF45)</f>
        <v>0.26614510361489357</v>
      </c>
      <c r="AH45" s="12"/>
      <c r="AI45" s="71">
        <v>25.3</v>
      </c>
      <c r="AJ45" s="13"/>
      <c r="AK45" s="52"/>
      <c r="AL45" s="94"/>
    </row>
    <row r="46" spans="2:38" ht="18" customHeight="1" x14ac:dyDescent="0.3">
      <c r="B46" s="288" t="s">
        <v>135</v>
      </c>
      <c r="C46" s="289"/>
      <c r="D46" s="289"/>
      <c r="E46" s="184"/>
      <c r="F46" s="183">
        <f>D21</f>
        <v>150</v>
      </c>
      <c r="G46" s="182">
        <f>E46-F46</f>
        <v>-150</v>
      </c>
      <c r="H46" s="199"/>
      <c r="J46" s="215"/>
      <c r="K46" s="27" t="s">
        <v>53</v>
      </c>
      <c r="L46" s="1" t="s">
        <v>20</v>
      </c>
      <c r="M46" s="1"/>
      <c r="N46" s="1"/>
      <c r="O46" s="77">
        <v>2170</v>
      </c>
      <c r="P46" s="20"/>
      <c r="Q46">
        <v>0.69</v>
      </c>
      <c r="R46" s="148">
        <f t="shared" si="12"/>
        <v>0.41399999999999998</v>
      </c>
      <c r="V46" s="224">
        <v>1.74</v>
      </c>
      <c r="W46" s="224">
        <v>0.99733846153846151</v>
      </c>
      <c r="X46" s="127">
        <f>X35*1.5</f>
        <v>0.96196751249999979</v>
      </c>
      <c r="Y46" s="127">
        <f t="shared" si="13"/>
        <v>2.7019675124999996</v>
      </c>
      <c r="Z46" s="13" t="e">
        <f>#REF!*R46</f>
        <v>#REF!</v>
      </c>
      <c r="AA46" s="52" t="e">
        <f t="shared" si="14"/>
        <v>#REF!</v>
      </c>
      <c r="AB46" s="52"/>
      <c r="AC46" s="54"/>
      <c r="AD46" s="52"/>
      <c r="AE46" s="129"/>
      <c r="AF46" s="93">
        <v>0.39495326913513679</v>
      </c>
      <c r="AG46" s="50">
        <f t="shared" si="15"/>
        <v>0.25048934657805338</v>
      </c>
      <c r="AH46" s="12"/>
      <c r="AI46" s="71">
        <v>29.22</v>
      </c>
      <c r="AJ46" s="13"/>
      <c r="AK46" s="52"/>
      <c r="AL46" s="94"/>
    </row>
    <row r="47" spans="2:38" ht="18" customHeight="1" x14ac:dyDescent="0.3">
      <c r="B47" s="288" t="s">
        <v>136</v>
      </c>
      <c r="C47" s="289"/>
      <c r="D47" s="289"/>
      <c r="E47" s="184"/>
      <c r="F47" s="183">
        <f>D18</f>
        <v>50</v>
      </c>
      <c r="G47" s="182"/>
      <c r="H47" s="199"/>
      <c r="J47" s="215"/>
      <c r="K47" s="27" t="s">
        <v>54</v>
      </c>
      <c r="L47" s="1" t="s">
        <v>21</v>
      </c>
      <c r="M47" s="1"/>
      <c r="N47" s="1"/>
      <c r="O47" s="77">
        <v>1000</v>
      </c>
      <c r="P47" s="20"/>
      <c r="Q47">
        <v>0.82</v>
      </c>
      <c r="R47" s="148">
        <f t="shared" si="12"/>
        <v>0.49199999999999994</v>
      </c>
      <c r="V47" s="224">
        <v>0.75</v>
      </c>
      <c r="W47" s="224">
        <v>6.2316692307692305</v>
      </c>
      <c r="X47" s="127">
        <f>X37*1.5</f>
        <v>1.2361422146484371</v>
      </c>
      <c r="Y47" s="127">
        <f t="shared" si="13"/>
        <v>1.9861422146484371</v>
      </c>
      <c r="Z47" s="13" t="e">
        <f>#REF!*R47</f>
        <v>#REF!</v>
      </c>
      <c r="AA47" s="52" t="e">
        <f t="shared" si="14"/>
        <v>#REF!</v>
      </c>
      <c r="AB47" s="52"/>
      <c r="AC47" s="54"/>
      <c r="AD47" s="52"/>
      <c r="AE47" s="129"/>
      <c r="AF47" s="93">
        <v>0.42856392515598285</v>
      </c>
      <c r="AG47" s="50">
        <f t="shared" si="15"/>
        <v>0.2811465488232564</v>
      </c>
      <c r="AH47" s="12"/>
      <c r="AI47" s="71">
        <v>30.6</v>
      </c>
      <c r="AJ47" s="13"/>
      <c r="AK47" s="52"/>
      <c r="AL47" s="94"/>
    </row>
    <row r="48" spans="2:38" ht="18" customHeight="1" x14ac:dyDescent="0.3">
      <c r="B48" s="283" t="s">
        <v>137</v>
      </c>
      <c r="C48" s="284"/>
      <c r="D48" s="284"/>
      <c r="E48" s="184"/>
      <c r="F48" s="186">
        <f>(D20+F40)*D19</f>
        <v>23.16055230600406</v>
      </c>
      <c r="G48" s="187"/>
      <c r="H48" s="199"/>
      <c r="J48" s="215"/>
      <c r="K48" s="27" t="s">
        <v>55</v>
      </c>
      <c r="L48" s="1" t="s">
        <v>22</v>
      </c>
      <c r="M48" s="1"/>
      <c r="N48" s="1"/>
      <c r="O48" s="77">
        <v>640</v>
      </c>
      <c r="P48" s="20"/>
      <c r="Q48">
        <v>0.91</v>
      </c>
      <c r="R48" s="148">
        <f t="shared" si="12"/>
        <v>0.54600000000000004</v>
      </c>
      <c r="V48" s="224">
        <v>4.4000000000000004</v>
      </c>
      <c r="W48" s="224">
        <v>2.4051461538461538</v>
      </c>
      <c r="X48" s="127">
        <f>X38*1.5</f>
        <v>1.5063096140624999</v>
      </c>
      <c r="Y48" s="127">
        <f t="shared" si="13"/>
        <v>5.9063096140625007</v>
      </c>
      <c r="Z48" s="13" t="e">
        <f>#REF!*R48</f>
        <v>#REF!</v>
      </c>
      <c r="AA48" s="52" t="e">
        <f t="shared" si="14"/>
        <v>#REF!</v>
      </c>
      <c r="AB48" s="52"/>
      <c r="AC48" s="54"/>
      <c r="AD48" s="52"/>
      <c r="AE48" s="129"/>
      <c r="AF48" s="93">
        <v>0.54593779370264706</v>
      </c>
      <c r="AG48" s="50">
        <f t="shared" si="15"/>
        <v>0.24791796463835472</v>
      </c>
      <c r="AH48" s="12"/>
      <c r="AI48" s="71">
        <v>37.06</v>
      </c>
      <c r="AJ48" s="13"/>
      <c r="AK48" s="52"/>
      <c r="AL48" s="94"/>
    </row>
    <row r="49" spans="2:38" ht="18" customHeight="1" thickBot="1" x14ac:dyDescent="0.35">
      <c r="B49" s="283" t="s">
        <v>138</v>
      </c>
      <c r="C49" s="284"/>
      <c r="D49" s="284"/>
      <c r="E49" s="188"/>
      <c r="F49" s="189">
        <f>F48*F47</f>
        <v>1158.027615300203</v>
      </c>
      <c r="G49" s="193">
        <f>E49-F49</f>
        <v>-1158.027615300203</v>
      </c>
      <c r="H49" s="199"/>
      <c r="J49" s="215"/>
      <c r="K49" s="27" t="s">
        <v>56</v>
      </c>
      <c r="L49" s="1" t="s">
        <v>23</v>
      </c>
      <c r="M49" s="1"/>
      <c r="N49" s="1"/>
      <c r="O49" s="77">
        <v>720</v>
      </c>
      <c r="P49" s="20"/>
      <c r="Q49">
        <v>1.01</v>
      </c>
      <c r="R49" s="148">
        <f t="shared" si="12"/>
        <v>0.60599999999999998</v>
      </c>
      <c r="V49" s="224">
        <v>1.69</v>
      </c>
      <c r="W49" s="224">
        <v>17.110799999999998</v>
      </c>
      <c r="X49" s="127">
        <f>X39*1.5</f>
        <v>1.8061772595703123</v>
      </c>
      <c r="Y49" s="127">
        <f t="shared" si="13"/>
        <v>3.4961772595703122</v>
      </c>
      <c r="Z49" s="13" t="e">
        <f>#REF!*R49</f>
        <v>#REF!</v>
      </c>
      <c r="AA49" s="52" t="e">
        <f t="shared" si="14"/>
        <v>#REF!</v>
      </c>
      <c r="AB49" s="52"/>
      <c r="AC49" s="54"/>
      <c r="AD49" s="52"/>
      <c r="AE49" s="129"/>
      <c r="AF49" s="93">
        <v>0.64692775980019779</v>
      </c>
      <c r="AG49" s="50">
        <f t="shared" si="15"/>
        <v>0.21396177756108015</v>
      </c>
      <c r="AH49" s="12"/>
      <c r="AI49" s="71">
        <v>37.340000000000003</v>
      </c>
      <c r="AJ49" s="13"/>
      <c r="AK49" s="52"/>
      <c r="AL49" s="94"/>
    </row>
    <row r="50" spans="2:38" ht="18.600000000000001" thickTop="1" thickBot="1" x14ac:dyDescent="0.35">
      <c r="B50" s="212"/>
      <c r="C50" s="213"/>
      <c r="D50" s="213"/>
      <c r="E50" s="213"/>
      <c r="F50" s="213"/>
      <c r="G50" s="213"/>
      <c r="H50" s="206"/>
      <c r="K50" s="27" t="s">
        <v>57</v>
      </c>
      <c r="L50" s="1">
        <v>1.125</v>
      </c>
      <c r="M50" s="1"/>
      <c r="N50" s="1"/>
      <c r="O50" s="77">
        <v>639</v>
      </c>
      <c r="P50" s="20"/>
      <c r="Q50">
        <v>1.155</v>
      </c>
      <c r="R50" s="148">
        <f t="shared" si="12"/>
        <v>0.69299999999999995</v>
      </c>
      <c r="V50" s="224">
        <v>4.71</v>
      </c>
      <c r="W50" s="224">
        <v>7.2188307692307685</v>
      </c>
      <c r="X50" s="127">
        <f>X40*1.5</f>
        <v>2.6298434841796872</v>
      </c>
      <c r="Y50" s="127">
        <f t="shared" si="13"/>
        <v>7.3398434841796867</v>
      </c>
      <c r="Z50" s="13" t="e">
        <f>#REF!*R50</f>
        <v>#REF!</v>
      </c>
      <c r="AA50" s="52" t="e">
        <f t="shared" si="14"/>
        <v>#REF!</v>
      </c>
      <c r="AB50" s="52"/>
      <c r="AC50" s="54"/>
      <c r="AD50" s="52"/>
      <c r="AE50" s="129"/>
      <c r="AF50" s="93">
        <v>0.77476937983017091</v>
      </c>
      <c r="AG50" s="50">
        <f t="shared" si="15"/>
        <v>0.15608481977769154</v>
      </c>
      <c r="AH50" s="12"/>
      <c r="AI50" s="71">
        <v>47.31</v>
      </c>
      <c r="AJ50" s="13"/>
      <c r="AK50" s="52"/>
      <c r="AL50" s="94"/>
    </row>
    <row r="51" spans="2:38" ht="5.25" customHeight="1" thickBot="1" x14ac:dyDescent="0.35">
      <c r="K51" s="60" t="s">
        <v>58</v>
      </c>
      <c r="L51" s="41">
        <v>1.375</v>
      </c>
      <c r="M51" s="41"/>
      <c r="N51" s="41"/>
      <c r="O51" s="78">
        <v>330</v>
      </c>
      <c r="P51" s="42"/>
      <c r="Q51" s="43">
        <v>1.25</v>
      </c>
      <c r="R51" s="148">
        <f t="shared" si="12"/>
        <v>0.75</v>
      </c>
      <c r="S51" s="43"/>
      <c r="T51" s="43"/>
      <c r="U51" s="43"/>
      <c r="V51" s="225">
        <v>6.13</v>
      </c>
      <c r="W51" s="225">
        <v>9.9598153846153856</v>
      </c>
      <c r="X51" s="46">
        <f>X41*1.5</f>
        <v>3.9768012791015623</v>
      </c>
      <c r="Y51" s="46">
        <f t="shared" si="13"/>
        <v>10.106801279101562</v>
      </c>
      <c r="Z51" s="47" t="e">
        <f>#REF!*R51</f>
        <v>#REF!</v>
      </c>
      <c r="AA51" s="48" t="e">
        <f t="shared" si="14"/>
        <v>#REF!</v>
      </c>
      <c r="AB51" s="48"/>
      <c r="AC51" s="55"/>
      <c r="AD51" s="48"/>
      <c r="AE51" s="130"/>
      <c r="AF51" s="95">
        <v>0.82463031956621125</v>
      </c>
      <c r="AG51" s="51">
        <f t="shared" si="15"/>
        <v>0.13152726032534157</v>
      </c>
      <c r="AH51" s="41"/>
      <c r="AI51" s="61">
        <v>62.46</v>
      </c>
      <c r="AJ51" s="47"/>
      <c r="AK51" s="48"/>
      <c r="AL51" s="96"/>
    </row>
    <row r="52" spans="2:38" ht="29.4" thickTop="1" thickBot="1" x14ac:dyDescent="0.45">
      <c r="B52" s="285" t="s">
        <v>147</v>
      </c>
      <c r="C52" s="286"/>
      <c r="D52" s="286"/>
      <c r="E52" s="286"/>
      <c r="F52" s="286"/>
      <c r="G52" s="286"/>
      <c r="H52" s="287"/>
      <c r="I52" s="192"/>
      <c r="L52" s="56"/>
      <c r="M52" s="56"/>
      <c r="N52" s="56"/>
      <c r="O52" s="56"/>
      <c r="P52" s="57"/>
      <c r="Q52" s="58">
        <f>SUMPRODUCT($O45:$O51,Q45:Q51)/SUM($O45:$O51)</f>
        <v>0.80122694874985845</v>
      </c>
      <c r="R52" s="58">
        <f>SUMPRODUCT($O45:$O51,R45:R51)/SUM($O45:$O51)</f>
        <v>0.48073616924991514</v>
      </c>
      <c r="S52" s="58"/>
      <c r="T52" s="58"/>
      <c r="U52" s="58" t="e">
        <f>R52*#REF!</f>
        <v>#REF!</v>
      </c>
      <c r="V52" s="226">
        <f t="shared" ref="V52:Y52" si="16">SUMPRODUCT($O45:$O51,V45:V51)/SUM($O45:$O51)</f>
        <v>2.4067417128634458</v>
      </c>
      <c r="W52" s="226">
        <f t="shared" ref="W52" si="17">SUMPRODUCT($O45:$O51,W45:W51)/SUM($O45:$O51)</f>
        <v>4.440861211240394</v>
      </c>
      <c r="X52" s="58">
        <f t="shared" si="16"/>
        <v>1.2164466893895085</v>
      </c>
      <c r="Y52" s="58">
        <f t="shared" si="16"/>
        <v>3.6231884022529544</v>
      </c>
      <c r="Z52" s="98" t="e">
        <f t="shared" ref="Z52:AA52" si="18">SUMPRODUCT($Z45:$Z51,Z45:Z51)/SUM($Z45:$Z51)</f>
        <v>#REF!</v>
      </c>
      <c r="AA52" s="98" t="e">
        <f t="shared" si="18"/>
        <v>#REF!</v>
      </c>
      <c r="AB52" s="98" t="e">
        <f>AA52*#REF!</f>
        <v>#REF!</v>
      </c>
      <c r="AC52" s="58"/>
      <c r="AD52" s="110"/>
      <c r="AE52" s="58"/>
      <c r="AF52" s="58">
        <f t="shared" ref="AF52" si="19">SUMPRODUCT($O45:$O51,AF45:AF51)/SUM($O45:$O51)</f>
        <v>0.45942361720997166</v>
      </c>
      <c r="AG52" s="58">
        <f t="shared" ref="AG52" si="20">SUMPRODUCT($O45:$O51,AG45:AG51)/SUM($O45:$O51)</f>
        <v>0.24544578005760928</v>
      </c>
      <c r="AH52" s="97" t="e">
        <f>AG52*#REF!</f>
        <v>#REF!</v>
      </c>
      <c r="AI52" s="58">
        <f t="shared" ref="AI52" si="21">SUMPRODUCT($O45:$O51,AI45:AI51)/SUM($O45:$O51)</f>
        <v>31.672755967869666</v>
      </c>
      <c r="AJ52" s="98"/>
      <c r="AK52" s="98"/>
      <c r="AL52" s="103"/>
    </row>
    <row r="53" spans="2:38" ht="6" customHeight="1" thickBot="1" x14ac:dyDescent="0.45">
      <c r="B53" s="207"/>
      <c r="C53" s="208"/>
      <c r="D53" s="208"/>
      <c r="E53" s="208"/>
      <c r="F53" s="208"/>
      <c r="G53" s="208"/>
      <c r="H53" s="209"/>
      <c r="I53" s="192"/>
      <c r="L53" s="56"/>
      <c r="M53" s="56"/>
      <c r="N53" s="56"/>
      <c r="O53" s="56"/>
      <c r="P53" s="57"/>
      <c r="Q53" s="58"/>
      <c r="R53" s="58"/>
      <c r="S53" s="58"/>
      <c r="T53" s="58"/>
      <c r="U53" s="58"/>
      <c r="V53" s="226"/>
      <c r="W53" s="226"/>
      <c r="X53" s="58"/>
      <c r="Y53" s="58"/>
      <c r="Z53" s="98"/>
      <c r="AA53" s="98"/>
      <c r="AB53" s="98"/>
      <c r="AC53" s="58"/>
      <c r="AD53" s="110"/>
      <c r="AE53" s="58"/>
      <c r="AF53" s="58"/>
      <c r="AG53" s="58"/>
      <c r="AH53" s="97"/>
      <c r="AI53" s="58"/>
      <c r="AJ53" s="98"/>
      <c r="AK53" s="98"/>
      <c r="AL53" s="103"/>
    </row>
    <row r="54" spans="2:38" ht="24" customHeight="1" thickBot="1" x14ac:dyDescent="0.45">
      <c r="B54" s="207"/>
      <c r="C54" s="208"/>
      <c r="D54" s="208"/>
      <c r="E54" s="270" t="s">
        <v>32</v>
      </c>
      <c r="F54" s="270" t="s">
        <v>96</v>
      </c>
      <c r="G54" s="269" t="s">
        <v>97</v>
      </c>
      <c r="H54" s="209"/>
      <c r="I54" s="192"/>
      <c r="L54" s="56"/>
      <c r="M54" s="56"/>
      <c r="N54" s="56"/>
      <c r="O54" s="56"/>
      <c r="P54" s="57"/>
      <c r="Q54" s="58"/>
      <c r="R54" s="58"/>
      <c r="S54" s="58"/>
      <c r="T54" s="58"/>
      <c r="U54" s="58"/>
      <c r="V54" s="226"/>
      <c r="W54" s="226"/>
      <c r="X54" s="58"/>
      <c r="Y54" s="58"/>
      <c r="Z54" s="98"/>
      <c r="AA54" s="98"/>
      <c r="AB54" s="98"/>
      <c r="AC54" s="58"/>
      <c r="AD54" s="110"/>
      <c r="AE54" s="58"/>
      <c r="AF54" s="58"/>
      <c r="AG54" s="58"/>
      <c r="AH54" s="97"/>
      <c r="AI54" s="58"/>
      <c r="AJ54" s="98"/>
      <c r="AK54" s="98"/>
      <c r="AL54" s="103"/>
    </row>
    <row r="55" spans="2:38" ht="18" customHeight="1" x14ac:dyDescent="0.4">
      <c r="B55" s="283" t="s">
        <v>146</v>
      </c>
      <c r="C55" s="284"/>
      <c r="D55" s="284"/>
      <c r="E55" s="211">
        <f>SUM(E49,E46,E43,E41,E31,E45)</f>
        <v>2110.2641853478763</v>
      </c>
      <c r="F55" s="271">
        <f>SUM(F49,F46,F43,F41,F31,F45)</f>
        <v>3866.9317006755532</v>
      </c>
      <c r="G55" s="177">
        <f>E55-F55</f>
        <v>-1756.6675153276769</v>
      </c>
      <c r="H55" s="199"/>
      <c r="L55" s="56"/>
      <c r="M55" s="56"/>
      <c r="N55" s="56"/>
      <c r="O55" s="56"/>
      <c r="P55" s="57"/>
      <c r="Q55" s="58"/>
      <c r="R55" s="58"/>
      <c r="S55" s="58"/>
      <c r="T55" s="58"/>
      <c r="U55" s="58"/>
      <c r="V55" s="226"/>
      <c r="W55" s="226"/>
      <c r="X55" s="58"/>
      <c r="Y55" s="58"/>
      <c r="Z55" s="98"/>
      <c r="AA55" s="98"/>
      <c r="AB55" s="98"/>
      <c r="AC55" s="58"/>
      <c r="AD55" s="110"/>
      <c r="AE55" s="58"/>
      <c r="AF55" s="58"/>
      <c r="AG55" s="58"/>
      <c r="AH55" s="97"/>
      <c r="AI55" s="58"/>
      <c r="AJ55" s="98"/>
      <c r="AK55" s="98"/>
      <c r="AL55" s="103"/>
    </row>
    <row r="56" spans="2:38" ht="18" customHeight="1" x14ac:dyDescent="0.3">
      <c r="B56" s="283" t="s">
        <v>140</v>
      </c>
      <c r="C56" s="284"/>
      <c r="D56" s="284"/>
      <c r="E56" s="241">
        <f>SUM(E48,E40)</f>
        <v>11.785463958732265</v>
      </c>
      <c r="F56" s="181">
        <f>SUM(F48,F40)</f>
        <v>46.321104612008121</v>
      </c>
      <c r="G56" s="181">
        <f>E56-F56</f>
        <v>-34.535640653275856</v>
      </c>
      <c r="H56" s="199"/>
      <c r="L56" s="1"/>
      <c r="M56" s="1"/>
      <c r="N56" s="1"/>
      <c r="O56" s="1"/>
      <c r="P56" s="20"/>
      <c r="V56" s="224"/>
      <c r="W56" s="224"/>
      <c r="X56" s="127"/>
      <c r="Y56" s="127"/>
      <c r="Z56" s="13"/>
      <c r="AA56" s="52"/>
      <c r="AB56" s="52"/>
      <c r="AC56" s="52"/>
      <c r="AD56" s="52"/>
      <c r="AE56" s="132"/>
      <c r="AF56" s="93"/>
      <c r="AG56" s="66"/>
      <c r="AH56" s="12"/>
      <c r="AI56" s="104"/>
      <c r="AJ56" s="13"/>
      <c r="AK56" s="52"/>
      <c r="AL56" s="94"/>
    </row>
    <row r="57" spans="2:38" ht="18" customHeight="1" x14ac:dyDescent="0.3">
      <c r="B57" s="214"/>
      <c r="C57" s="174"/>
      <c r="D57" s="174" t="s">
        <v>139</v>
      </c>
      <c r="E57" s="186"/>
      <c r="F57" s="243"/>
      <c r="G57" s="242">
        <f>G56/F56</f>
        <v>-0.745570317084428</v>
      </c>
      <c r="H57" s="199"/>
      <c r="K57" s="27" t="s">
        <v>59</v>
      </c>
      <c r="L57" s="1" t="s">
        <v>19</v>
      </c>
      <c r="M57" s="1" t="s">
        <v>18</v>
      </c>
      <c r="N57" s="1"/>
      <c r="O57" s="38">
        <v>3290</v>
      </c>
      <c r="P57" s="20"/>
      <c r="Q57">
        <v>0.42</v>
      </c>
      <c r="R57" s="148">
        <f t="shared" ref="R57:R71" si="22">Q57*$D$17</f>
        <v>0.252</v>
      </c>
      <c r="V57" s="221">
        <v>1.9</v>
      </c>
      <c r="W57" s="221">
        <v>0.87521538461538462</v>
      </c>
      <c r="X57" s="133">
        <f>X17/2+X15/2</f>
        <v>0.30561465449218744</v>
      </c>
      <c r="Y57" s="127">
        <f t="shared" ref="Y57:Y71" si="23">V57+X57</f>
        <v>2.2056146544921873</v>
      </c>
      <c r="Z57" s="13" t="e">
        <f>#REF!*R57</f>
        <v>#REF!</v>
      </c>
      <c r="AA57" s="52" t="e">
        <f t="shared" ref="AA57:AA71" si="24">Z57+Y57</f>
        <v>#REF!</v>
      </c>
      <c r="AB57" s="52"/>
      <c r="AC57" s="54"/>
      <c r="AD57" s="52"/>
      <c r="AE57" s="129"/>
      <c r="AF57" s="105">
        <v>0.34</v>
      </c>
      <c r="AG57" s="50">
        <f t="shared" ref="AG57:AG71" si="25">R57*(1-AF57)</f>
        <v>0.16631999999999997</v>
      </c>
      <c r="AH57" s="12"/>
      <c r="AI57" s="101">
        <v>13.23</v>
      </c>
      <c r="AJ57" s="13"/>
      <c r="AK57" s="52"/>
      <c r="AL57" s="94"/>
    </row>
    <row r="58" spans="2:38" ht="18" customHeight="1" x14ac:dyDescent="0.3">
      <c r="B58" s="198"/>
      <c r="C58" s="201"/>
      <c r="D58" s="201"/>
      <c r="E58" s="201"/>
      <c r="F58" s="201"/>
      <c r="G58" s="201"/>
      <c r="H58" s="199"/>
      <c r="K58" s="27" t="s">
        <v>60</v>
      </c>
      <c r="L58" s="1" t="s">
        <v>20</v>
      </c>
      <c r="M58" s="1" t="s">
        <v>18</v>
      </c>
      <c r="N58" s="1"/>
      <c r="O58" s="38">
        <v>1390</v>
      </c>
      <c r="P58" s="20"/>
      <c r="Q58">
        <v>0.42</v>
      </c>
      <c r="R58" s="148">
        <f t="shared" si="22"/>
        <v>0.252</v>
      </c>
      <c r="V58" s="221">
        <v>0.63</v>
      </c>
      <c r="W58" s="221">
        <v>1.0889307692307693</v>
      </c>
      <c r="X58" s="133">
        <f>X18/2+X15/2</f>
        <v>0.40957783906249989</v>
      </c>
      <c r="Y58" s="127">
        <f t="shared" si="23"/>
        <v>1.0395778390624999</v>
      </c>
      <c r="Z58" s="13" t="e">
        <f>#REF!*R58</f>
        <v>#REF!</v>
      </c>
      <c r="AA58" s="52" t="e">
        <f t="shared" si="24"/>
        <v>#REF!</v>
      </c>
      <c r="AB58" s="52"/>
      <c r="AC58" s="54"/>
      <c r="AD58" s="52"/>
      <c r="AE58" s="129"/>
      <c r="AF58" s="105">
        <v>0.36</v>
      </c>
      <c r="AG58" s="50">
        <f t="shared" si="25"/>
        <v>0.16128000000000001</v>
      </c>
      <c r="AH58" s="12"/>
      <c r="AI58" s="101">
        <v>14.09</v>
      </c>
      <c r="AJ58" s="13"/>
      <c r="AK58" s="52"/>
      <c r="AL58" s="94"/>
    </row>
    <row r="59" spans="2:38" ht="18" customHeight="1" x14ac:dyDescent="0.3">
      <c r="B59" s="198"/>
      <c r="C59" s="201"/>
      <c r="D59" s="174" t="s">
        <v>141</v>
      </c>
      <c r="E59" s="183">
        <f>E55*$D$14</f>
        <v>52756.604633696908</v>
      </c>
      <c r="F59" s="182">
        <f>F55*$D$14</f>
        <v>96673.292516888832</v>
      </c>
      <c r="G59" s="182">
        <f>E59-F59</f>
        <v>-43916.687883191924</v>
      </c>
      <c r="H59" s="199"/>
      <c r="K59" s="27" t="s">
        <v>61</v>
      </c>
      <c r="L59" s="1" t="s">
        <v>20</v>
      </c>
      <c r="M59" s="1" t="s">
        <v>19</v>
      </c>
      <c r="N59" s="1"/>
      <c r="O59" s="38">
        <v>1560</v>
      </c>
      <c r="P59" s="20"/>
      <c r="Q59">
        <v>0.42</v>
      </c>
      <c r="R59" s="148">
        <f t="shared" si="22"/>
        <v>0.252</v>
      </c>
      <c r="V59" s="221">
        <v>0.61</v>
      </c>
      <c r="W59" s="221">
        <v>0.89896153846153837</v>
      </c>
      <c r="X59" s="133">
        <f>X18/2+X17/2</f>
        <v>0.53734849042968735</v>
      </c>
      <c r="Y59" s="127">
        <f t="shared" si="23"/>
        <v>1.1473484904296873</v>
      </c>
      <c r="Z59" s="13" t="e">
        <f>#REF!*R59</f>
        <v>#REF!</v>
      </c>
      <c r="AA59" s="52" t="e">
        <f t="shared" si="24"/>
        <v>#REF!</v>
      </c>
      <c r="AB59" s="52"/>
      <c r="AC59" s="54"/>
      <c r="AD59" s="52"/>
      <c r="AE59" s="129"/>
      <c r="AF59" s="105">
        <v>0.38</v>
      </c>
      <c r="AG59" s="50">
        <f t="shared" si="25"/>
        <v>0.15623999999999999</v>
      </c>
      <c r="AH59" s="12"/>
      <c r="AI59" s="106">
        <v>14.9</v>
      </c>
      <c r="AJ59" s="13"/>
      <c r="AK59" s="52"/>
      <c r="AL59" s="94"/>
    </row>
    <row r="60" spans="2:38" ht="18" customHeight="1" x14ac:dyDescent="0.3">
      <c r="B60" s="198"/>
      <c r="C60" s="201"/>
      <c r="D60" s="174" t="s">
        <v>142</v>
      </c>
      <c r="E60" s="186">
        <f>F56/E56</f>
        <v>3.9303590231326604</v>
      </c>
      <c r="F60" s="184"/>
      <c r="G60" s="184"/>
      <c r="H60" s="199"/>
      <c r="K60" s="27" t="s">
        <v>62</v>
      </c>
      <c r="L60" s="1" t="s">
        <v>21</v>
      </c>
      <c r="M60" s="1" t="s">
        <v>18</v>
      </c>
      <c r="N60" s="1"/>
      <c r="O60" s="38">
        <v>1340</v>
      </c>
      <c r="P60" s="20"/>
      <c r="Q60">
        <v>0.51</v>
      </c>
      <c r="R60" s="148">
        <f t="shared" si="22"/>
        <v>0.30599999999999999</v>
      </c>
      <c r="V60" s="221">
        <v>0.67</v>
      </c>
      <c r="W60" s="221">
        <v>2.3983615384615389</v>
      </c>
      <c r="X60" s="133">
        <f>X19/2+X15/2</f>
        <v>0.5009694064453124</v>
      </c>
      <c r="Y60" s="127">
        <f t="shared" si="23"/>
        <v>1.1709694064453124</v>
      </c>
      <c r="Z60" s="13" t="e">
        <f>#REF!*R60</f>
        <v>#REF!</v>
      </c>
      <c r="AA60" s="52" t="e">
        <f t="shared" si="24"/>
        <v>#REF!</v>
      </c>
      <c r="AB60" s="52"/>
      <c r="AC60" s="54"/>
      <c r="AD60" s="52"/>
      <c r="AE60" s="129"/>
      <c r="AF60" s="105">
        <v>0.38</v>
      </c>
      <c r="AG60" s="50">
        <f t="shared" si="25"/>
        <v>0.18972</v>
      </c>
      <c r="AH60" s="12"/>
      <c r="AI60" s="101">
        <v>15.57</v>
      </c>
      <c r="AJ60" s="13"/>
      <c r="AK60" s="52"/>
      <c r="AL60" s="94"/>
    </row>
    <row r="61" spans="2:38" ht="18" x14ac:dyDescent="0.3">
      <c r="B61" s="198"/>
      <c r="C61" s="201"/>
      <c r="D61" s="216" t="s">
        <v>148</v>
      </c>
      <c r="E61" s="182">
        <f>E60*D23</f>
        <v>7860.7180462653205</v>
      </c>
      <c r="F61" s="184"/>
      <c r="G61" s="184"/>
      <c r="H61" s="199"/>
      <c r="K61" s="27" t="s">
        <v>63</v>
      </c>
      <c r="L61" s="1" t="s">
        <v>21</v>
      </c>
      <c r="M61" s="1" t="s">
        <v>19</v>
      </c>
      <c r="N61" s="1"/>
      <c r="O61" s="38">
        <v>790</v>
      </c>
      <c r="P61" s="20"/>
      <c r="Q61">
        <v>0.51</v>
      </c>
      <c r="R61" s="148">
        <f t="shared" si="22"/>
        <v>0.30599999999999999</v>
      </c>
      <c r="V61" s="221">
        <v>0.78</v>
      </c>
      <c r="W61" s="221">
        <v>2.7104538461538459</v>
      </c>
      <c r="X61" s="133">
        <f>X19/2+X17/2</f>
        <v>0.62874005781249986</v>
      </c>
      <c r="Y61" s="127">
        <f t="shared" si="23"/>
        <v>1.4087400578125</v>
      </c>
      <c r="Z61" s="13" t="e">
        <f>#REF!*R61</f>
        <v>#REF!</v>
      </c>
      <c r="AA61" s="52" t="e">
        <f t="shared" si="24"/>
        <v>#REF!</v>
      </c>
      <c r="AB61" s="52"/>
      <c r="AC61" s="54"/>
      <c r="AD61" s="52"/>
      <c r="AE61" s="129"/>
      <c r="AF61" s="105">
        <v>0.4</v>
      </c>
      <c r="AG61" s="50">
        <f t="shared" si="25"/>
        <v>0.18359999999999999</v>
      </c>
      <c r="AH61" s="12"/>
      <c r="AI61" s="106">
        <v>16.47</v>
      </c>
      <c r="AJ61" s="13"/>
      <c r="AK61" s="52"/>
      <c r="AL61" s="94"/>
    </row>
    <row r="62" spans="2:38" ht="18" x14ac:dyDescent="0.3">
      <c r="B62" s="198"/>
      <c r="C62" s="201"/>
      <c r="D62" s="201"/>
      <c r="E62" s="201"/>
      <c r="F62" s="201"/>
      <c r="G62" s="201"/>
      <c r="H62" s="199"/>
      <c r="K62" s="27" t="s">
        <v>64</v>
      </c>
      <c r="L62" s="1" t="s">
        <v>21</v>
      </c>
      <c r="M62" s="1" t="s">
        <v>20</v>
      </c>
      <c r="N62" s="1"/>
      <c r="O62" s="38">
        <v>1720</v>
      </c>
      <c r="P62" s="20"/>
      <c r="Q62">
        <v>0.51</v>
      </c>
      <c r="R62" s="148">
        <f t="shared" si="22"/>
        <v>0.30599999999999999</v>
      </c>
      <c r="V62" s="221">
        <v>0.65</v>
      </c>
      <c r="W62" s="221">
        <v>2.1914307692307693</v>
      </c>
      <c r="X62" s="133">
        <f>X19/2+X18/2</f>
        <v>0.73270324238281237</v>
      </c>
      <c r="Y62" s="127">
        <f t="shared" si="23"/>
        <v>1.3827032423828123</v>
      </c>
      <c r="Z62" s="13" t="e">
        <f>#REF!*R62</f>
        <v>#REF!</v>
      </c>
      <c r="AA62" s="52" t="e">
        <f t="shared" si="24"/>
        <v>#REF!</v>
      </c>
      <c r="AB62" s="52"/>
      <c r="AC62" s="54"/>
      <c r="AD62" s="52"/>
      <c r="AE62" s="129"/>
      <c r="AF62" s="105">
        <v>0.41</v>
      </c>
      <c r="AG62" s="50">
        <f t="shared" si="25"/>
        <v>0.18054000000000003</v>
      </c>
      <c r="AH62" s="12"/>
      <c r="AI62" s="106">
        <v>17.57</v>
      </c>
      <c r="AJ62" s="13"/>
      <c r="AK62" s="52"/>
      <c r="AL62" s="94"/>
    </row>
    <row r="63" spans="2:38" ht="18" x14ac:dyDescent="0.3">
      <c r="B63" s="198"/>
      <c r="C63" s="201"/>
      <c r="D63" s="201"/>
      <c r="E63" s="201"/>
      <c r="F63" s="201"/>
      <c r="G63" s="201"/>
      <c r="H63" s="199"/>
      <c r="K63" s="27" t="s">
        <v>65</v>
      </c>
      <c r="L63" s="1" t="s">
        <v>22</v>
      </c>
      <c r="M63" s="1" t="s">
        <v>20</v>
      </c>
      <c r="N63" s="1"/>
      <c r="O63" s="38">
        <v>320</v>
      </c>
      <c r="P63" s="20"/>
      <c r="Q63">
        <v>0.53</v>
      </c>
      <c r="R63" s="148">
        <f t="shared" si="22"/>
        <v>0.318</v>
      </c>
      <c r="V63" s="221">
        <v>1.93</v>
      </c>
      <c r="W63" s="221">
        <v>1.5604615384615383</v>
      </c>
      <c r="X63" s="133">
        <f>X21/2+X18/2</f>
        <v>0.82275904218749984</v>
      </c>
      <c r="Y63" s="127">
        <f t="shared" si="23"/>
        <v>2.7527590421874999</v>
      </c>
      <c r="Z63" s="13" t="e">
        <f>#REF!*R63</f>
        <v>#REF!</v>
      </c>
      <c r="AA63" s="52" t="e">
        <f t="shared" si="24"/>
        <v>#REF!</v>
      </c>
      <c r="AB63" s="52"/>
      <c r="AC63" s="54"/>
      <c r="AD63" s="52"/>
      <c r="AE63" s="129"/>
      <c r="AF63" s="105">
        <v>0.48</v>
      </c>
      <c r="AG63" s="50">
        <f t="shared" si="25"/>
        <v>0.16536000000000001</v>
      </c>
      <c r="AH63" s="12"/>
      <c r="AI63" s="106">
        <v>18.64</v>
      </c>
      <c r="AJ63" s="13"/>
      <c r="AK63" s="52"/>
      <c r="AL63" s="94"/>
    </row>
    <row r="64" spans="2:38" ht="18.600000000000001" thickBot="1" x14ac:dyDescent="0.35">
      <c r="B64" s="212"/>
      <c r="C64" s="213"/>
      <c r="D64" s="213"/>
      <c r="E64" s="213"/>
      <c r="F64" s="213"/>
      <c r="G64" s="213"/>
      <c r="H64" s="206"/>
      <c r="K64" s="246" t="s">
        <v>66</v>
      </c>
      <c r="L64" s="1" t="s">
        <v>22</v>
      </c>
      <c r="M64" s="1" t="s">
        <v>21</v>
      </c>
      <c r="N64" s="1"/>
      <c r="O64" s="38">
        <v>1090</v>
      </c>
      <c r="P64" s="20"/>
      <c r="Q64">
        <v>0.56999999999999995</v>
      </c>
      <c r="R64" s="148">
        <f t="shared" si="22"/>
        <v>0.34199999999999997</v>
      </c>
      <c r="V64" s="221">
        <v>1.65</v>
      </c>
      <c r="W64" s="221">
        <v>1.5502846153846155</v>
      </c>
      <c r="X64" s="133">
        <f>X21/2+X19/2</f>
        <v>0.91415060957031224</v>
      </c>
      <c r="Y64" s="127">
        <f t="shared" si="23"/>
        <v>2.5641506095703122</v>
      </c>
      <c r="Z64" s="13" t="e">
        <f>#REF!*R64</f>
        <v>#REF!</v>
      </c>
      <c r="AA64" s="52" t="e">
        <f t="shared" si="24"/>
        <v>#REF!</v>
      </c>
      <c r="AB64" s="52"/>
      <c r="AC64" s="54"/>
      <c r="AD64" s="52"/>
      <c r="AE64" s="129"/>
      <c r="AF64" s="247">
        <v>0.5</v>
      </c>
      <c r="AG64" s="50">
        <f t="shared" si="25"/>
        <v>0.17099999999999999</v>
      </c>
      <c r="AH64" s="12"/>
      <c r="AI64" s="101">
        <v>22.33</v>
      </c>
      <c r="AJ64" s="13"/>
      <c r="AK64" s="52"/>
      <c r="AL64" s="94"/>
    </row>
    <row r="65" spans="2:38" s="249" customFormat="1" ht="12" customHeight="1" x14ac:dyDescent="0.3">
      <c r="B65" s="245"/>
      <c r="C65" s="244"/>
      <c r="D65" s="244"/>
      <c r="E65" s="244"/>
      <c r="F65" s="244"/>
      <c r="G65" s="244"/>
      <c r="K65" s="250" t="s">
        <v>67</v>
      </c>
      <c r="L65" s="251">
        <v>0.875</v>
      </c>
      <c r="M65" s="251" t="s">
        <v>20</v>
      </c>
      <c r="N65" s="251"/>
      <c r="O65" s="252">
        <v>210</v>
      </c>
      <c r="P65" s="251"/>
      <c r="Q65" s="249">
        <v>0.57999999999999996</v>
      </c>
      <c r="R65" s="249">
        <f t="shared" si="22"/>
        <v>0.34799999999999998</v>
      </c>
      <c r="V65" s="253">
        <v>1.4</v>
      </c>
      <c r="W65" s="253">
        <v>3.4160538461538463</v>
      </c>
      <c r="X65" s="254">
        <f>X22/2+X18/2</f>
        <v>0.92271492402343736</v>
      </c>
      <c r="Y65" s="255">
        <f t="shared" si="23"/>
        <v>2.3227149240234373</v>
      </c>
      <c r="Z65" s="256" t="e">
        <f>#REF!*R65</f>
        <v>#REF!</v>
      </c>
      <c r="AA65" s="257" t="e">
        <f t="shared" si="24"/>
        <v>#REF!</v>
      </c>
      <c r="AB65" s="257"/>
      <c r="AC65" s="258"/>
      <c r="AD65" s="257"/>
      <c r="AE65" s="259"/>
      <c r="AF65" s="260">
        <v>0.52</v>
      </c>
      <c r="AG65" s="261">
        <f t="shared" si="25"/>
        <v>0.16703999999999999</v>
      </c>
      <c r="AH65" s="251"/>
      <c r="AI65" s="262">
        <v>20.34</v>
      </c>
      <c r="AJ65" s="256"/>
      <c r="AK65" s="257"/>
      <c r="AL65" s="263"/>
    </row>
    <row r="66" spans="2:38" ht="18" x14ac:dyDescent="0.3">
      <c r="K66" s="26" t="s">
        <v>68</v>
      </c>
      <c r="L66" s="1">
        <v>0.875</v>
      </c>
      <c r="M66" s="1" t="s">
        <v>21</v>
      </c>
      <c r="N66" s="1"/>
      <c r="O66" s="38">
        <v>530</v>
      </c>
      <c r="P66" s="20"/>
      <c r="Q66">
        <v>0.62</v>
      </c>
      <c r="R66" s="148">
        <f t="shared" si="22"/>
        <v>0.372</v>
      </c>
      <c r="V66" s="221">
        <v>1.1200000000000001</v>
      </c>
      <c r="W66" s="221">
        <v>3.0293307692307687</v>
      </c>
      <c r="X66" s="133">
        <f>X22/2+X19/2</f>
        <v>1.0141064914062499</v>
      </c>
      <c r="Y66" s="127">
        <f t="shared" si="23"/>
        <v>2.13410649140625</v>
      </c>
      <c r="Z66" s="13" t="e">
        <f>#REF!*R66</f>
        <v>#REF!</v>
      </c>
      <c r="AA66" s="52" t="e">
        <f t="shared" si="24"/>
        <v>#REF!</v>
      </c>
      <c r="AB66" s="52"/>
      <c r="AC66" s="54"/>
      <c r="AD66" s="52"/>
      <c r="AE66" s="129"/>
      <c r="AF66" s="248">
        <v>0.55000000000000004</v>
      </c>
      <c r="AG66" s="50">
        <f t="shared" si="25"/>
        <v>0.16739999999999999</v>
      </c>
      <c r="AH66" s="12"/>
      <c r="AI66" s="101">
        <v>22.74</v>
      </c>
      <c r="AJ66" s="13"/>
      <c r="AK66" s="52"/>
      <c r="AL66" s="94"/>
    </row>
    <row r="67" spans="2:38" ht="18" x14ac:dyDescent="0.3">
      <c r="K67" s="27" t="s">
        <v>69</v>
      </c>
      <c r="L67" s="1">
        <v>0.875</v>
      </c>
      <c r="M67" s="1" t="s">
        <v>22</v>
      </c>
      <c r="N67" s="1"/>
      <c r="O67" s="38">
        <v>870</v>
      </c>
      <c r="P67" s="20"/>
      <c r="Q67">
        <v>0.66</v>
      </c>
      <c r="R67" s="148">
        <f t="shared" si="22"/>
        <v>0.39600000000000002</v>
      </c>
      <c r="V67" s="221">
        <v>1.18</v>
      </c>
      <c r="W67" s="221">
        <v>2.8359692307692304</v>
      </c>
      <c r="X67" s="133">
        <f>X22/2+X21/2</f>
        <v>1.1041622912109372</v>
      </c>
      <c r="Y67" s="127">
        <f t="shared" si="23"/>
        <v>2.2841622912109374</v>
      </c>
      <c r="Z67" s="13" t="e">
        <f>#REF!*R67</f>
        <v>#REF!</v>
      </c>
      <c r="AA67" s="52" t="e">
        <f t="shared" si="24"/>
        <v>#REF!</v>
      </c>
      <c r="AB67" s="52"/>
      <c r="AC67" s="54"/>
      <c r="AD67" s="52"/>
      <c r="AE67" s="129"/>
      <c r="AF67" s="105">
        <v>0.6</v>
      </c>
      <c r="AG67" s="50">
        <f t="shared" si="25"/>
        <v>0.15840000000000001</v>
      </c>
      <c r="AH67" s="12"/>
      <c r="AI67" s="101">
        <v>27.39</v>
      </c>
      <c r="AJ67" s="13"/>
      <c r="AK67" s="52"/>
      <c r="AL67" s="94"/>
    </row>
    <row r="68" spans="2:38" ht="18" x14ac:dyDescent="0.3">
      <c r="K68" s="27" t="s">
        <v>70</v>
      </c>
      <c r="L68" s="1">
        <v>1.125</v>
      </c>
      <c r="M68" s="1" t="s">
        <v>20</v>
      </c>
      <c r="N68" s="1"/>
      <c r="O68" s="38">
        <v>170</v>
      </c>
      <c r="P68" s="20"/>
      <c r="Q68">
        <v>0.57999999999999996</v>
      </c>
      <c r="R68" s="148">
        <f t="shared" si="22"/>
        <v>0.34799999999999998</v>
      </c>
      <c r="V68" s="221">
        <v>2.21</v>
      </c>
      <c r="W68" s="221">
        <v>3.4160538461538463</v>
      </c>
      <c r="X68" s="133">
        <f>X25/2+X18/2</f>
        <v>1.1972703322265623</v>
      </c>
      <c r="Y68" s="127">
        <f t="shared" si="23"/>
        <v>3.4072703322265623</v>
      </c>
      <c r="Z68" s="13" t="e">
        <f>#REF!*R68</f>
        <v>#REF!</v>
      </c>
      <c r="AA68" s="52" t="e">
        <f t="shared" si="24"/>
        <v>#REF!</v>
      </c>
      <c r="AB68" s="52"/>
      <c r="AC68" s="54"/>
      <c r="AD68" s="52"/>
      <c r="AE68" s="129"/>
      <c r="AF68" s="105">
        <v>0.57999999999999996</v>
      </c>
      <c r="AG68" s="50">
        <f t="shared" si="25"/>
        <v>0.14616000000000001</v>
      </c>
      <c r="AH68" s="12"/>
      <c r="AI68" s="101">
        <v>30.69</v>
      </c>
      <c r="AJ68" s="13"/>
      <c r="AK68" s="52"/>
      <c r="AL68" s="94"/>
    </row>
    <row r="69" spans="2:38" ht="18" x14ac:dyDescent="0.3">
      <c r="K69" s="27" t="s">
        <v>71</v>
      </c>
      <c r="L69" s="1">
        <v>1.125</v>
      </c>
      <c r="M69" s="1">
        <v>0.625</v>
      </c>
      <c r="N69" s="1"/>
      <c r="O69" s="38">
        <v>250</v>
      </c>
      <c r="P69" s="20"/>
      <c r="Q69">
        <v>0.62</v>
      </c>
      <c r="R69" s="148">
        <f t="shared" si="22"/>
        <v>0.372</v>
      </c>
      <c r="V69" s="221">
        <v>2.38</v>
      </c>
      <c r="W69" s="221">
        <v>3.0293307692307687</v>
      </c>
      <c r="X69" s="133">
        <f>X25/2+X19/2</f>
        <v>1.2886618996093748</v>
      </c>
      <c r="Y69" s="127">
        <f t="shared" si="23"/>
        <v>3.6686618996093747</v>
      </c>
      <c r="Z69" s="13" t="e">
        <f>#REF!*R69</f>
        <v>#REF!</v>
      </c>
      <c r="AA69" s="52" t="e">
        <f t="shared" si="24"/>
        <v>#REF!</v>
      </c>
      <c r="AB69" s="52"/>
      <c r="AC69" s="54"/>
      <c r="AD69" s="52"/>
      <c r="AE69" s="129"/>
      <c r="AF69" s="105">
        <v>0.6</v>
      </c>
      <c r="AG69" s="50">
        <f t="shared" si="25"/>
        <v>0.14880000000000002</v>
      </c>
      <c r="AH69" s="12"/>
      <c r="AI69" s="101">
        <v>31.76</v>
      </c>
      <c r="AJ69" s="13"/>
      <c r="AK69" s="52"/>
      <c r="AL69" s="94"/>
    </row>
    <row r="70" spans="2:38" ht="18" x14ac:dyDescent="0.3">
      <c r="K70" s="27" t="s">
        <v>72</v>
      </c>
      <c r="L70" s="1">
        <v>1.125</v>
      </c>
      <c r="M70" s="1" t="s">
        <v>22</v>
      </c>
      <c r="N70" s="1"/>
      <c r="O70" s="38">
        <v>190</v>
      </c>
      <c r="P70" s="20"/>
      <c r="Q70">
        <v>0.66</v>
      </c>
      <c r="R70" s="148">
        <f t="shared" si="22"/>
        <v>0.39600000000000002</v>
      </c>
      <c r="V70" s="221">
        <v>2.33</v>
      </c>
      <c r="W70" s="221">
        <v>2.8359692307692304</v>
      </c>
      <c r="X70" s="133">
        <f>X25/2+X21/2</f>
        <v>1.3787176994140622</v>
      </c>
      <c r="Y70" s="127">
        <f t="shared" si="23"/>
        <v>3.7087176994140623</v>
      </c>
      <c r="Z70" s="13" t="e">
        <f>#REF!*R70</f>
        <v>#REF!</v>
      </c>
      <c r="AA70" s="52" t="e">
        <f t="shared" si="24"/>
        <v>#REF!</v>
      </c>
      <c r="AB70" s="52"/>
      <c r="AC70" s="54"/>
      <c r="AD70" s="52"/>
      <c r="AE70" s="129"/>
      <c r="AF70" s="105">
        <v>0.66</v>
      </c>
      <c r="AG70" s="50">
        <f t="shared" si="25"/>
        <v>0.13463999999999998</v>
      </c>
      <c r="AH70" s="12"/>
      <c r="AI70" s="101">
        <v>27.61</v>
      </c>
      <c r="AJ70" s="13"/>
      <c r="AK70" s="52"/>
      <c r="AL70" s="94"/>
    </row>
    <row r="71" spans="2:38" ht="18.600000000000001" thickBot="1" x14ac:dyDescent="0.35">
      <c r="K71" s="60" t="s">
        <v>73</v>
      </c>
      <c r="L71" s="41">
        <v>1.125</v>
      </c>
      <c r="M71" s="41">
        <v>0.875</v>
      </c>
      <c r="N71" s="41"/>
      <c r="O71" s="65">
        <v>540</v>
      </c>
      <c r="P71" s="42"/>
      <c r="Q71" s="43">
        <v>0.74</v>
      </c>
      <c r="R71" s="148">
        <f t="shared" si="22"/>
        <v>0.44400000000000001</v>
      </c>
      <c r="S71" s="43"/>
      <c r="T71" s="43"/>
      <c r="U71" s="43"/>
      <c r="V71" s="220">
        <v>1.9</v>
      </c>
      <c r="W71" s="220">
        <v>3.7552846153846153</v>
      </c>
      <c r="X71" s="62">
        <f>X25/2+X22/2</f>
        <v>1.4786735812499998</v>
      </c>
      <c r="Y71" s="46">
        <f t="shared" si="23"/>
        <v>3.3786735812499997</v>
      </c>
      <c r="Z71" s="47" t="e">
        <f>#REF!*R71</f>
        <v>#REF!</v>
      </c>
      <c r="AA71" s="48" t="e">
        <f t="shared" si="24"/>
        <v>#REF!</v>
      </c>
      <c r="AB71" s="48"/>
      <c r="AC71" s="55"/>
      <c r="AD71" s="48"/>
      <c r="AE71" s="130"/>
      <c r="AF71" s="107">
        <v>0.71</v>
      </c>
      <c r="AG71" s="51">
        <f t="shared" si="25"/>
        <v>0.12876000000000001</v>
      </c>
      <c r="AH71" s="41"/>
      <c r="AI71" s="63">
        <v>33.020000000000003</v>
      </c>
      <c r="AJ71" s="47"/>
      <c r="AK71" s="48"/>
      <c r="AL71" s="96"/>
    </row>
    <row r="72" spans="2:38" ht="21.6" thickTop="1" x14ac:dyDescent="0.4">
      <c r="K72" s="26"/>
      <c r="L72" s="1"/>
      <c r="M72" s="1"/>
      <c r="N72" s="1"/>
      <c r="O72" s="1"/>
      <c r="P72" s="20"/>
      <c r="Q72" s="58">
        <f>SUMPRODUCT($O57:$O71,Q57:Q71)/SUM($O57:$O71)</f>
        <v>0.50339410939691454</v>
      </c>
      <c r="R72" s="58">
        <f>SUMPRODUCT($O57:$O71,R57:R71)/SUM($O57:$O71)</f>
        <v>0.30203646563814868</v>
      </c>
      <c r="S72" s="58"/>
      <c r="T72" s="58"/>
      <c r="U72" s="58" t="e">
        <f>R72*#REF!</f>
        <v>#REF!</v>
      </c>
      <c r="V72" s="226">
        <f t="shared" ref="V72:Y72" si="26">SUMPRODUCT($O57:$O71,V57:V71)/SUM($O57:$O71)</f>
        <v>1.2258064516129035</v>
      </c>
      <c r="W72" s="226">
        <f t="shared" ref="W72" si="27">SUMPRODUCT($O57:$O71,W57:W71)/SUM($O57:$O71)</f>
        <v>1.8095297173373615</v>
      </c>
      <c r="X72" s="58">
        <f t="shared" si="26"/>
        <v>0.65771519184946947</v>
      </c>
      <c r="Y72" s="58">
        <f t="shared" si="26"/>
        <v>1.8835216434623725</v>
      </c>
      <c r="Z72" s="98" t="e">
        <f t="shared" ref="Z72:AA72" si="28">SUMPRODUCT($Z57:$Z71,Z57:Z71)/SUM($Z57:$Z71)</f>
        <v>#REF!</v>
      </c>
      <c r="AA72" s="98" t="e">
        <f t="shared" si="28"/>
        <v>#REF!</v>
      </c>
      <c r="AB72" s="98" t="e">
        <f>AA72*#REF!</f>
        <v>#REF!</v>
      </c>
      <c r="AC72" s="58"/>
      <c r="AD72" s="110"/>
      <c r="AE72" s="58"/>
      <c r="AF72" s="58">
        <f t="shared" ref="AF72:AG72" si="29">SUMPRODUCT($O57:$O71,AF57:AF71)/SUM($O57:$O71)</f>
        <v>0.42923562412342209</v>
      </c>
      <c r="AG72" s="58">
        <f t="shared" si="29"/>
        <v>0.16710917251051893</v>
      </c>
      <c r="AH72" s="97" t="e">
        <f>AG72*#REF!</f>
        <v>#REF!</v>
      </c>
      <c r="AI72" s="58">
        <f>SUMPRODUCT($O57:$O71,AI57:AI71)/SUM($O57:$O71)</f>
        <v>18.032447405329592</v>
      </c>
      <c r="AJ72" s="98"/>
      <c r="AK72" s="98"/>
      <c r="AL72" s="103"/>
    </row>
    <row r="73" spans="2:38" ht="18" x14ac:dyDescent="0.3">
      <c r="K73" s="27"/>
      <c r="L73" s="1"/>
      <c r="M73" s="1"/>
      <c r="N73" s="1"/>
      <c r="O73" s="1"/>
      <c r="P73" s="20"/>
      <c r="V73" s="221"/>
      <c r="W73" s="221"/>
      <c r="X73" s="133"/>
      <c r="Y73" s="127"/>
      <c r="Z73" s="13"/>
      <c r="AA73" s="52"/>
      <c r="AB73" s="52"/>
      <c r="AC73" s="52"/>
      <c r="AD73" s="52"/>
      <c r="AE73" s="132"/>
      <c r="AF73" s="105"/>
      <c r="AG73" s="66"/>
      <c r="AH73" s="12"/>
      <c r="AI73" s="101"/>
      <c r="AJ73" s="13"/>
      <c r="AK73" s="52"/>
      <c r="AL73" s="94"/>
    </row>
    <row r="74" spans="2:38" ht="17.399999999999999" x14ac:dyDescent="0.3">
      <c r="K74" s="27" t="s">
        <v>74</v>
      </c>
      <c r="L74" s="1" t="s">
        <v>18</v>
      </c>
      <c r="M74" s="1"/>
      <c r="N74" s="1"/>
      <c r="O74" s="38">
        <v>340</v>
      </c>
      <c r="P74" s="20"/>
      <c r="Q74">
        <v>0.26</v>
      </c>
      <c r="R74" s="148">
        <f t="shared" ref="R74:R82" si="30">Q74*$D$17</f>
        <v>0.156</v>
      </c>
      <c r="V74" s="224">
        <v>0.55000000000000004</v>
      </c>
      <c r="W74" s="224">
        <v>0.49527692307692306</v>
      </c>
      <c r="X74" s="133">
        <f>X15/2</f>
        <v>8.8922001562499992E-2</v>
      </c>
      <c r="Y74" s="127">
        <f t="shared" ref="Y74:Y82" si="31">V74+X74</f>
        <v>0.63892200156250001</v>
      </c>
      <c r="Z74" s="13" t="e">
        <f>#REF!*R74</f>
        <v>#REF!</v>
      </c>
      <c r="AA74" s="52" t="e">
        <f t="shared" ref="AA74:AA82" si="32">Z74+Y74</f>
        <v>#REF!</v>
      </c>
      <c r="AB74" s="52"/>
      <c r="AC74" s="54"/>
      <c r="AD74" s="52"/>
      <c r="AE74" s="129"/>
      <c r="AF74" s="108">
        <v>0.3142881387893971</v>
      </c>
      <c r="AG74" s="50">
        <f t="shared" ref="AG74:AG82" si="33">R74*(1-AF74)</f>
        <v>0.10697105034885405</v>
      </c>
      <c r="AH74" s="12"/>
      <c r="AI74" s="101">
        <v>6.18</v>
      </c>
      <c r="AJ74" s="13"/>
      <c r="AK74" s="52"/>
      <c r="AL74" s="94"/>
    </row>
    <row r="75" spans="2:38" ht="17.399999999999999" x14ac:dyDescent="0.3">
      <c r="K75" s="27" t="s">
        <v>75</v>
      </c>
      <c r="L75" s="1">
        <v>0.3125</v>
      </c>
      <c r="M75" s="1"/>
      <c r="N75" s="1"/>
      <c r="O75" s="38">
        <v>200</v>
      </c>
      <c r="P75" s="20"/>
      <c r="Q75">
        <v>0.26</v>
      </c>
      <c r="R75" s="148">
        <f t="shared" si="30"/>
        <v>0.156</v>
      </c>
      <c r="V75" s="224">
        <v>0.79</v>
      </c>
      <c r="W75" s="224">
        <v>0.78701538461538456</v>
      </c>
      <c r="X75" s="133">
        <f>X16/2</f>
        <v>0.15648550119628901</v>
      </c>
      <c r="Y75" s="127">
        <f t="shared" si="31"/>
        <v>0.94648550119628905</v>
      </c>
      <c r="Z75" s="13" t="e">
        <f>#REF!*R75</f>
        <v>#REF!</v>
      </c>
      <c r="AA75" s="52" t="e">
        <f t="shared" si="32"/>
        <v>#REF!</v>
      </c>
      <c r="AB75" s="52"/>
      <c r="AC75" s="54"/>
      <c r="AD75" s="52"/>
      <c r="AE75" s="129"/>
      <c r="AF75" s="108">
        <v>0.33639969227290334</v>
      </c>
      <c r="AG75" s="50">
        <f t="shared" si="33"/>
        <v>0.10352164800542708</v>
      </c>
      <c r="AH75" s="12"/>
      <c r="AI75" s="101">
        <v>6.33</v>
      </c>
      <c r="AJ75" s="13"/>
      <c r="AK75" s="52"/>
      <c r="AL75" s="94"/>
    </row>
    <row r="76" spans="2:38" ht="17.399999999999999" x14ac:dyDescent="0.3">
      <c r="K76" s="27" t="s">
        <v>76</v>
      </c>
      <c r="L76" s="1" t="s">
        <v>19</v>
      </c>
      <c r="M76" s="1"/>
      <c r="N76" s="1"/>
      <c r="O76" s="38">
        <v>480</v>
      </c>
      <c r="P76" s="20"/>
      <c r="Q76">
        <v>0.27</v>
      </c>
      <c r="R76" s="148">
        <f t="shared" si="30"/>
        <v>0.16200000000000001</v>
      </c>
      <c r="V76" s="224">
        <v>0.37</v>
      </c>
      <c r="W76" s="224">
        <v>0.78701538461538456</v>
      </c>
      <c r="X76" s="133">
        <f>X17/2</f>
        <v>0.21669265292968745</v>
      </c>
      <c r="Y76" s="127">
        <f t="shared" si="31"/>
        <v>0.58669265292968742</v>
      </c>
      <c r="Z76" s="13" t="e">
        <f>#REF!*R76</f>
        <v>#REF!</v>
      </c>
      <c r="AA76" s="52" t="e">
        <f t="shared" si="32"/>
        <v>#REF!</v>
      </c>
      <c r="AB76" s="52"/>
      <c r="AC76" s="54"/>
      <c r="AD76" s="52"/>
      <c r="AE76" s="129"/>
      <c r="AF76" s="108">
        <v>0.35713743088189948</v>
      </c>
      <c r="AG76" s="50">
        <f t="shared" si="33"/>
        <v>0.10414373619713228</v>
      </c>
      <c r="AH76" s="12"/>
      <c r="AI76" s="101">
        <v>10.3</v>
      </c>
      <c r="AJ76" s="13"/>
      <c r="AK76" s="52"/>
      <c r="AL76" s="94"/>
    </row>
    <row r="77" spans="2:38" ht="17.399999999999999" x14ac:dyDescent="0.3">
      <c r="K77" s="27" t="s">
        <v>77</v>
      </c>
      <c r="L77" s="1" t="s">
        <v>20</v>
      </c>
      <c r="M77" s="1"/>
      <c r="N77" s="1"/>
      <c r="O77" s="38">
        <v>540</v>
      </c>
      <c r="P77" s="20"/>
      <c r="Q77">
        <v>0.28000000000000003</v>
      </c>
      <c r="R77" s="148">
        <f t="shared" si="30"/>
        <v>0.16800000000000001</v>
      </c>
      <c r="V77" s="224">
        <v>0.56999999999999995</v>
      </c>
      <c r="W77" s="224">
        <v>0.42743076923076923</v>
      </c>
      <c r="X77" s="133">
        <f>X18/2</f>
        <v>0.32065583749999993</v>
      </c>
      <c r="Y77" s="127">
        <f t="shared" si="31"/>
        <v>0.89065583749999988</v>
      </c>
      <c r="Z77" s="13" t="e">
        <f>#REF!*R77</f>
        <v>#REF!</v>
      </c>
      <c r="AA77" s="52" t="e">
        <f t="shared" si="32"/>
        <v>#REF!</v>
      </c>
      <c r="AB77" s="52"/>
      <c r="AC77" s="54"/>
      <c r="AD77" s="52"/>
      <c r="AE77" s="129"/>
      <c r="AF77" s="108">
        <v>0.39495326913513679</v>
      </c>
      <c r="AG77" s="50">
        <f t="shared" si="33"/>
        <v>0.10164785078529703</v>
      </c>
      <c r="AH77" s="12"/>
      <c r="AI77" s="101">
        <v>12.31</v>
      </c>
      <c r="AJ77" s="13"/>
      <c r="AK77" s="52"/>
      <c r="AL77" s="94"/>
    </row>
    <row r="78" spans="2:38" ht="17.399999999999999" x14ac:dyDescent="0.3">
      <c r="K78" s="27" t="s">
        <v>78</v>
      </c>
      <c r="L78" s="1" t="s">
        <v>21</v>
      </c>
      <c r="M78" s="1"/>
      <c r="N78" s="1"/>
      <c r="O78" s="38">
        <v>430</v>
      </c>
      <c r="P78" s="20"/>
      <c r="Q78">
        <v>0.3</v>
      </c>
      <c r="R78" s="148">
        <f t="shared" si="30"/>
        <v>0.18</v>
      </c>
      <c r="V78" s="224">
        <v>0.33</v>
      </c>
      <c r="W78" s="224">
        <v>0.90913846153846156</v>
      </c>
      <c r="X78" s="133">
        <f>X19/2</f>
        <v>0.41204740488281238</v>
      </c>
      <c r="Y78" s="127">
        <f t="shared" si="31"/>
        <v>0.7420474048828124</v>
      </c>
      <c r="Z78" s="13" t="e">
        <f>#REF!*R78</f>
        <v>#REF!</v>
      </c>
      <c r="AA78" s="52" t="e">
        <f t="shared" si="32"/>
        <v>#REF!</v>
      </c>
      <c r="AB78" s="52"/>
      <c r="AC78" s="54"/>
      <c r="AD78" s="52"/>
      <c r="AE78" s="129"/>
      <c r="AF78" s="108">
        <v>0.42856392515598285</v>
      </c>
      <c r="AG78" s="50">
        <f t="shared" si="33"/>
        <v>0.10285849347192308</v>
      </c>
      <c r="AH78" s="12"/>
      <c r="AI78" s="101">
        <v>12.86</v>
      </c>
      <c r="AJ78" s="13"/>
      <c r="AK78" s="52"/>
      <c r="AL78" s="94"/>
    </row>
    <row r="79" spans="2:38" ht="17.399999999999999" x14ac:dyDescent="0.3">
      <c r="K79" s="27" t="s">
        <v>79</v>
      </c>
      <c r="L79" s="1" t="s">
        <v>22</v>
      </c>
      <c r="M79" s="1"/>
      <c r="N79" s="1"/>
      <c r="O79" s="38">
        <v>370</v>
      </c>
      <c r="P79" s="20"/>
      <c r="Q79">
        <v>0.33</v>
      </c>
      <c r="R79" s="148">
        <f t="shared" si="30"/>
        <v>0.19800000000000001</v>
      </c>
      <c r="V79" s="224">
        <v>0.7</v>
      </c>
      <c r="W79" s="224">
        <v>0.79040769230769237</v>
      </c>
      <c r="X79" s="133">
        <f>X21/2</f>
        <v>0.50210320468749992</v>
      </c>
      <c r="Y79" s="127">
        <f t="shared" si="31"/>
        <v>1.2021032046875</v>
      </c>
      <c r="Z79" s="13" t="e">
        <f>#REF!*R79</f>
        <v>#REF!</v>
      </c>
      <c r="AA79" s="52" t="e">
        <f t="shared" si="32"/>
        <v>#REF!</v>
      </c>
      <c r="AB79" s="52"/>
      <c r="AC79" s="54"/>
      <c r="AD79" s="52"/>
      <c r="AE79" s="129"/>
      <c r="AF79" s="108">
        <v>0.54593779370264706</v>
      </c>
      <c r="AG79" s="50">
        <f t="shared" si="33"/>
        <v>8.9904316846875887E-2</v>
      </c>
      <c r="AH79" s="12"/>
      <c r="AI79" s="101">
        <v>16.38</v>
      </c>
      <c r="AJ79" s="13"/>
      <c r="AK79" s="52"/>
      <c r="AL79" s="94"/>
    </row>
    <row r="80" spans="2:38" ht="17.399999999999999" x14ac:dyDescent="0.3">
      <c r="K80" s="27" t="s">
        <v>80</v>
      </c>
      <c r="L80" s="1" t="s">
        <v>23</v>
      </c>
      <c r="M80" s="1"/>
      <c r="N80" s="1"/>
      <c r="O80" s="38">
        <v>350</v>
      </c>
      <c r="P80" s="20"/>
      <c r="Q80">
        <v>0.37</v>
      </c>
      <c r="R80" s="148">
        <f t="shared" si="30"/>
        <v>0.222</v>
      </c>
      <c r="V80" s="224">
        <v>0.6</v>
      </c>
      <c r="W80" s="224">
        <v>1.8589846153846157</v>
      </c>
      <c r="X80" s="133">
        <f>X22/2</f>
        <v>0.60205908652343743</v>
      </c>
      <c r="Y80" s="127">
        <f t="shared" si="31"/>
        <v>1.2020590865234375</v>
      </c>
      <c r="Z80" s="13" t="e">
        <f>#REF!*R80</f>
        <v>#REF!</v>
      </c>
      <c r="AA80" s="52" t="e">
        <f t="shared" si="32"/>
        <v>#REF!</v>
      </c>
      <c r="AB80" s="52"/>
      <c r="AC80" s="54"/>
      <c r="AD80" s="52"/>
      <c r="AE80" s="129"/>
      <c r="AF80" s="108">
        <v>0.64692775980019779</v>
      </c>
      <c r="AG80" s="50">
        <f t="shared" si="33"/>
        <v>7.8382037324356085E-2</v>
      </c>
      <c r="AH80" s="12"/>
      <c r="AI80" s="101">
        <v>16.239999999999998</v>
      </c>
      <c r="AJ80" s="13"/>
      <c r="AK80" s="52"/>
      <c r="AL80" s="94"/>
    </row>
    <row r="81" spans="11:38" ht="17.399999999999999" x14ac:dyDescent="0.3">
      <c r="K81" s="27" t="s">
        <v>81</v>
      </c>
      <c r="L81" s="1">
        <v>1.125</v>
      </c>
      <c r="M81" s="1"/>
      <c r="N81" s="1"/>
      <c r="O81" s="38">
        <v>310</v>
      </c>
      <c r="P81" s="20"/>
      <c r="Q81">
        <v>0.42</v>
      </c>
      <c r="R81" s="148">
        <f t="shared" si="30"/>
        <v>0.252</v>
      </c>
      <c r="V81" s="224">
        <v>1.43</v>
      </c>
      <c r="W81" s="224">
        <v>2.4628153846153844</v>
      </c>
      <c r="X81" s="133">
        <f>X25/2</f>
        <v>0.87661449472656239</v>
      </c>
      <c r="Y81" s="127">
        <f t="shared" si="31"/>
        <v>2.3066144947265625</v>
      </c>
      <c r="Z81" s="13" t="e">
        <f>#REF!*R81</f>
        <v>#REF!</v>
      </c>
      <c r="AA81" s="52" t="e">
        <f t="shared" si="32"/>
        <v>#REF!</v>
      </c>
      <c r="AB81" s="52"/>
      <c r="AC81" s="54"/>
      <c r="AD81" s="52"/>
      <c r="AE81" s="129"/>
      <c r="AF81" s="108">
        <v>0.77476937983017091</v>
      </c>
      <c r="AG81" s="50">
        <f t="shared" si="33"/>
        <v>5.6758116282796929E-2</v>
      </c>
      <c r="AH81" s="12"/>
      <c r="AI81" s="101">
        <v>18.27</v>
      </c>
      <c r="AJ81" s="13"/>
      <c r="AK81" s="52"/>
      <c r="AL81" s="94"/>
    </row>
    <row r="82" spans="11:38" ht="18" thickBot="1" x14ac:dyDescent="0.35">
      <c r="K82" s="60" t="s">
        <v>82</v>
      </c>
      <c r="L82" s="41">
        <v>1.375</v>
      </c>
      <c r="M82" s="41"/>
      <c r="N82" s="41"/>
      <c r="O82" s="65">
        <v>216</v>
      </c>
      <c r="P82" s="42"/>
      <c r="Q82" s="43">
        <v>0.45</v>
      </c>
      <c r="R82" s="148">
        <f t="shared" si="30"/>
        <v>0.27</v>
      </c>
      <c r="S82" s="43"/>
      <c r="T82" s="43"/>
      <c r="U82" s="43"/>
      <c r="V82" s="225">
        <v>1.9</v>
      </c>
      <c r="W82" s="225">
        <v>3.6026307692307689</v>
      </c>
      <c r="X82" s="62">
        <f>X28/2</f>
        <v>1.3256004263671874</v>
      </c>
      <c r="Y82" s="46">
        <f t="shared" si="31"/>
        <v>3.2256004263671874</v>
      </c>
      <c r="Z82" s="47" t="e">
        <f>#REF!*R82</f>
        <v>#REF!</v>
      </c>
      <c r="AA82" s="48" t="e">
        <f t="shared" si="32"/>
        <v>#REF!</v>
      </c>
      <c r="AB82" s="48"/>
      <c r="AC82" s="55"/>
      <c r="AD82" s="48"/>
      <c r="AE82" s="130"/>
      <c r="AF82" s="109">
        <v>0.82463031956621125</v>
      </c>
      <c r="AG82" s="50">
        <f t="shared" si="33"/>
        <v>4.734981371712297E-2</v>
      </c>
      <c r="AH82" s="41"/>
      <c r="AI82" s="64">
        <v>22.93</v>
      </c>
      <c r="AJ82" s="47"/>
      <c r="AK82" s="48"/>
      <c r="AL82" s="96"/>
    </row>
    <row r="83" spans="11:38" ht="21.6" thickTop="1" x14ac:dyDescent="0.4">
      <c r="K83" s="15"/>
      <c r="L83" s="1"/>
      <c r="M83" s="1"/>
      <c r="N83" s="1"/>
      <c r="O83" s="1"/>
      <c r="P83" s="20"/>
      <c r="Q83" s="58">
        <f>SUMPRODUCT($O74:$O82,Q74:Q82)/SUM($O74:$O82)</f>
        <v>0.3180469715698393</v>
      </c>
      <c r="R83" s="58">
        <f>SUMPRODUCT($O74:$O82,R74:R82)/SUM($O74:$O82)</f>
        <v>0.19082818294190362</v>
      </c>
      <c r="S83" s="58"/>
      <c r="T83" s="58"/>
      <c r="U83" s="58" t="e">
        <f>R83*#REF!</f>
        <v>#REF!</v>
      </c>
      <c r="V83" s="226">
        <f t="shared" ref="V83:Y83" si="34">SUMPRODUCT($O74:$O82,V74:V82)/SUM($O74:$O82)</f>
        <v>0.70920889987639057</v>
      </c>
      <c r="W83" s="226">
        <f t="shared" ref="W83" si="35">SUMPRODUCT($O74:$O82,W74:W82)/SUM($O74:$O82)</f>
        <v>1.1773928449177522</v>
      </c>
      <c r="X83" s="58">
        <f t="shared" si="34"/>
        <v>0.45440563720781585</v>
      </c>
      <c r="Y83" s="58">
        <f t="shared" si="34"/>
        <v>1.1636145370842064</v>
      </c>
      <c r="Z83" s="98" t="e">
        <f t="shared" ref="Z83:AA83" si="36">SUMPRODUCT($Z74:$Z82,Z74:Z82)/SUM($Z74:$Z82)</f>
        <v>#REF!</v>
      </c>
      <c r="AA83" s="98" t="e">
        <f t="shared" si="36"/>
        <v>#REF!</v>
      </c>
      <c r="AB83" s="98" t="e">
        <f>AA83*#REF!</f>
        <v>#REF!</v>
      </c>
      <c r="AC83" s="58"/>
      <c r="AD83" s="110"/>
      <c r="AE83" s="58"/>
      <c r="AF83" s="58">
        <f t="shared" ref="AF83:AG83" si="37">SUMPRODUCT($O74:$O82,AF74:AF82)/SUM($O74:$O82)</f>
        <v>0.4912983566100238</v>
      </c>
      <c r="AG83" s="58">
        <f t="shared" si="37"/>
        <v>9.1070258905667792E-2</v>
      </c>
      <c r="AH83" s="110" t="e">
        <f>AG83*#REF!</f>
        <v>#REF!</v>
      </c>
      <c r="AI83" s="58">
        <f>SUMPRODUCT($O74:$O82,AI74:AI82)/SUM($O74:$O82)</f>
        <v>13.241526576019776</v>
      </c>
      <c r="AJ83" s="98"/>
      <c r="AK83" s="98"/>
      <c r="AL83" s="103"/>
    </row>
    <row r="84" spans="11:38" x14ac:dyDescent="0.3">
      <c r="K84" s="15"/>
      <c r="L84" s="1"/>
      <c r="M84" s="1"/>
      <c r="N84" s="1"/>
      <c r="O84" s="1"/>
      <c r="P84" s="20"/>
      <c r="V84" s="224"/>
      <c r="W84" s="230"/>
      <c r="X84" s="133"/>
      <c r="Y84" s="127"/>
      <c r="Z84" s="13"/>
      <c r="AA84" s="52"/>
      <c r="AB84" s="52"/>
      <c r="AC84" s="52"/>
      <c r="AD84" s="52"/>
      <c r="AE84" s="132"/>
      <c r="AF84" s="111"/>
      <c r="AG84" s="66"/>
      <c r="AH84" s="12"/>
      <c r="AI84" s="106"/>
      <c r="AJ84" s="13"/>
      <c r="AK84" s="52"/>
      <c r="AL84" s="94"/>
    </row>
    <row r="85" spans="11:38" x14ac:dyDescent="0.3">
      <c r="K85" s="15"/>
      <c r="L85" s="1"/>
      <c r="M85" s="1"/>
      <c r="N85" s="1"/>
      <c r="O85" s="1"/>
      <c r="P85" s="20"/>
      <c r="V85" s="224"/>
      <c r="W85" s="230"/>
      <c r="X85" s="133"/>
      <c r="Y85" s="127"/>
      <c r="Z85" s="13"/>
      <c r="AA85" s="52"/>
      <c r="AB85" s="52"/>
      <c r="AC85" s="52"/>
      <c r="AD85" s="52"/>
      <c r="AE85" s="132"/>
      <c r="AF85" s="111"/>
      <c r="AG85" s="66"/>
      <c r="AH85" s="12"/>
      <c r="AI85" s="106"/>
      <c r="AJ85" s="13"/>
      <c r="AK85" s="52"/>
      <c r="AL85" s="94"/>
    </row>
    <row r="86" spans="11:38" x14ac:dyDescent="0.3">
      <c r="K86" s="69" t="s">
        <v>89</v>
      </c>
      <c r="L86" s="74">
        <v>3040</v>
      </c>
      <c r="M86" s="68"/>
      <c r="N86" s="68"/>
      <c r="O86" s="70">
        <v>3040</v>
      </c>
      <c r="P86" s="71"/>
      <c r="Q86" s="73"/>
      <c r="R86" s="73"/>
      <c r="S86" s="73"/>
      <c r="T86" s="73"/>
      <c r="U86" s="67"/>
      <c r="V86" s="231"/>
      <c r="W86" s="232"/>
      <c r="X86" s="134"/>
      <c r="Y86" s="135"/>
      <c r="Z86" s="114"/>
      <c r="AA86" s="115"/>
      <c r="AB86" s="115"/>
      <c r="AC86" s="115"/>
      <c r="AD86" s="115"/>
      <c r="AE86" s="136"/>
      <c r="AF86" s="112"/>
      <c r="AG86" s="113"/>
      <c r="AH86" s="72"/>
      <c r="AI86" s="106"/>
      <c r="AJ86" s="114"/>
      <c r="AK86" s="115"/>
      <c r="AL86" s="116"/>
    </row>
    <row r="87" spans="11:38" x14ac:dyDescent="0.3">
      <c r="K87" s="69" t="s">
        <v>89</v>
      </c>
      <c r="L87" s="75">
        <v>3240</v>
      </c>
      <c r="M87" s="68"/>
      <c r="N87" s="68"/>
      <c r="O87" s="70">
        <v>3240</v>
      </c>
      <c r="P87" s="71"/>
      <c r="Q87" s="73"/>
      <c r="R87" s="73"/>
      <c r="S87" s="73"/>
      <c r="T87" s="73"/>
      <c r="U87" s="67"/>
      <c r="V87" s="231"/>
      <c r="W87" s="232"/>
      <c r="X87" s="134"/>
      <c r="Y87" s="135"/>
      <c r="Z87" s="114"/>
      <c r="AA87" s="115"/>
      <c r="AB87" s="115"/>
      <c r="AC87" s="115"/>
      <c r="AD87" s="115"/>
      <c r="AE87" s="136"/>
      <c r="AF87" s="112"/>
      <c r="AG87" s="113"/>
      <c r="AH87" s="72"/>
      <c r="AI87" s="106"/>
      <c r="AJ87" s="114"/>
      <c r="AK87" s="115"/>
      <c r="AL87" s="116"/>
    </row>
    <row r="88" spans="11:38" x14ac:dyDescent="0.3">
      <c r="K88" s="69" t="s">
        <v>89</v>
      </c>
      <c r="L88" s="75">
        <v>2690</v>
      </c>
      <c r="M88" s="68"/>
      <c r="N88" s="68"/>
      <c r="O88" s="70">
        <v>2690</v>
      </c>
      <c r="P88" s="71"/>
      <c r="Q88" s="73"/>
      <c r="R88" s="73"/>
      <c r="S88" s="73"/>
      <c r="T88" s="73"/>
      <c r="U88" s="67"/>
      <c r="V88" s="231"/>
      <c r="W88" s="232"/>
      <c r="X88" s="134"/>
      <c r="Y88" s="135"/>
      <c r="Z88" s="114"/>
      <c r="AA88" s="115"/>
      <c r="AB88" s="115"/>
      <c r="AC88" s="115"/>
      <c r="AD88" s="115"/>
      <c r="AE88" s="136"/>
      <c r="AF88" s="112"/>
      <c r="AG88" s="113"/>
      <c r="AH88" s="72"/>
      <c r="AI88" s="106"/>
      <c r="AJ88" s="114"/>
      <c r="AK88" s="115"/>
      <c r="AL88" s="116"/>
    </row>
    <row r="89" spans="11:38" x14ac:dyDescent="0.3">
      <c r="K89" s="69" t="s">
        <v>89</v>
      </c>
      <c r="L89" s="75">
        <v>1700</v>
      </c>
      <c r="M89" s="68"/>
      <c r="N89" s="68"/>
      <c r="O89" s="70">
        <v>1700</v>
      </c>
      <c r="P89" s="71"/>
      <c r="Q89" s="73"/>
      <c r="R89" s="73"/>
      <c r="S89" s="73"/>
      <c r="T89" s="73"/>
      <c r="U89" s="67"/>
      <c r="V89" s="231"/>
      <c r="W89" s="232"/>
      <c r="X89" s="134"/>
      <c r="Y89" s="135"/>
      <c r="Z89" s="114"/>
      <c r="AA89" s="115"/>
      <c r="AB89" s="115"/>
      <c r="AC89" s="115"/>
      <c r="AD89" s="115"/>
      <c r="AE89" s="136"/>
      <c r="AF89" s="112"/>
      <c r="AG89" s="113"/>
      <c r="AH89" s="72"/>
      <c r="AI89" s="106"/>
      <c r="AJ89" s="114"/>
      <c r="AK89" s="115"/>
      <c r="AL89" s="116"/>
    </row>
    <row r="90" spans="11:38" ht="15" thickBot="1" x14ac:dyDescent="0.35">
      <c r="K90" s="80" t="s">
        <v>89</v>
      </c>
      <c r="L90" s="78">
        <v>780</v>
      </c>
      <c r="M90" s="81"/>
      <c r="N90" s="81"/>
      <c r="O90" s="82">
        <v>780</v>
      </c>
      <c r="P90" s="83"/>
      <c r="Q90" s="84"/>
      <c r="R90" s="84"/>
      <c r="S90" s="84"/>
      <c r="T90" s="84"/>
      <c r="U90" s="85"/>
      <c r="V90" s="233"/>
      <c r="W90" s="234"/>
      <c r="X90" s="86"/>
      <c r="Y90" s="87"/>
      <c r="Z90" s="88"/>
      <c r="AA90" s="89"/>
      <c r="AB90" s="89"/>
      <c r="AC90" s="89"/>
      <c r="AD90" s="89"/>
      <c r="AE90" s="137"/>
      <c r="AF90" s="117"/>
      <c r="AG90" s="85"/>
      <c r="AH90" s="81"/>
      <c r="AI90" s="64"/>
      <c r="AJ90" s="88"/>
      <c r="AK90" s="89"/>
      <c r="AL90" s="118"/>
    </row>
    <row r="91" spans="11:38" ht="15" thickTop="1" x14ac:dyDescent="0.3">
      <c r="K91" s="15"/>
      <c r="L91" s="76"/>
      <c r="M91" s="1"/>
      <c r="N91" s="1"/>
      <c r="O91" s="1"/>
      <c r="P91" s="20"/>
      <c r="V91" s="224"/>
      <c r="W91" s="230"/>
      <c r="X91" s="133"/>
      <c r="Y91" s="127"/>
      <c r="Z91" s="13"/>
      <c r="AA91" s="52"/>
      <c r="AB91" s="52"/>
      <c r="AC91" s="52"/>
      <c r="AD91" s="52"/>
      <c r="AE91" s="132"/>
      <c r="AF91" s="111"/>
      <c r="AG91" s="66"/>
      <c r="AH91" s="12"/>
      <c r="AI91" s="106"/>
      <c r="AJ91" s="13"/>
      <c r="AK91" s="52"/>
      <c r="AL91" s="94"/>
    </row>
    <row r="92" spans="11:38" ht="18" x14ac:dyDescent="0.35">
      <c r="K92" s="15"/>
      <c r="L92" s="1"/>
      <c r="M92" s="1"/>
      <c r="N92" s="1"/>
      <c r="O92" s="1"/>
      <c r="P92" s="20"/>
      <c r="U92" s="90" t="e">
        <f>SUM(U91,U83,U72,U52,U42)</f>
        <v>#REF!</v>
      </c>
      <c r="V92" s="224"/>
      <c r="W92" s="230"/>
      <c r="X92" s="133"/>
      <c r="Y92" s="127"/>
      <c r="Z92" s="13"/>
      <c r="AA92" s="52"/>
      <c r="AB92" s="52"/>
      <c r="AC92" s="52"/>
      <c r="AD92" s="90"/>
      <c r="AE92" s="132"/>
      <c r="AF92" s="111"/>
      <c r="AG92" s="66"/>
      <c r="AH92" s="90" t="e">
        <f>SUM(AH91,AH83,AH72,AH52,AH42)</f>
        <v>#REF!</v>
      </c>
      <c r="AI92" s="106"/>
      <c r="AJ92" s="13"/>
      <c r="AK92" s="52"/>
      <c r="AL92" s="94"/>
    </row>
    <row r="93" spans="11:38" ht="18.600000000000001" thickBot="1" x14ac:dyDescent="0.4">
      <c r="K93" s="15"/>
      <c r="L93" s="1"/>
      <c r="M93" s="1"/>
      <c r="N93" s="1"/>
      <c r="O93" s="1"/>
      <c r="P93" s="20"/>
      <c r="V93" s="235"/>
      <c r="W93" s="236"/>
      <c r="X93" s="138"/>
      <c r="Y93" s="139"/>
      <c r="Z93" s="123"/>
      <c r="AA93" s="124"/>
      <c r="AB93" s="124"/>
      <c r="AC93" s="124"/>
      <c r="AD93" s="124"/>
      <c r="AE93" s="140"/>
      <c r="AF93" s="119"/>
      <c r="AG93" s="120"/>
      <c r="AH93" s="121" t="e">
        <f>AH92/(AD92+U92)</f>
        <v>#REF!</v>
      </c>
      <c r="AI93" s="122"/>
      <c r="AJ93" s="123"/>
      <c r="AK93" s="124"/>
      <c r="AL93" s="125"/>
    </row>
    <row r="94" spans="11:38" x14ac:dyDescent="0.3">
      <c r="K94" s="15"/>
      <c r="L94" s="1"/>
      <c r="M94" s="1"/>
      <c r="N94" s="1"/>
      <c r="O94" s="1"/>
      <c r="P94" s="20"/>
      <c r="V94" s="237"/>
      <c r="W94" s="237"/>
      <c r="X94" s="33"/>
      <c r="Y94" s="9"/>
      <c r="Z94" s="2"/>
      <c r="AA94" s="10"/>
      <c r="AB94" s="10"/>
      <c r="AC94" s="10"/>
      <c r="AD94" s="10"/>
      <c r="AE94" s="11"/>
      <c r="AF94" s="59"/>
      <c r="AH94" s="12"/>
      <c r="AI94" s="34"/>
      <c r="AJ94" s="2"/>
      <c r="AK94" s="10"/>
      <c r="AL94" s="14"/>
    </row>
    <row r="95" spans="11:38" x14ac:dyDescent="0.3">
      <c r="K95" s="15"/>
      <c r="L95" s="1"/>
      <c r="M95" s="1"/>
      <c r="N95" s="1"/>
      <c r="O95" s="1"/>
      <c r="P95" s="20"/>
      <c r="V95" s="237"/>
      <c r="W95" s="237"/>
      <c r="X95" s="33"/>
      <c r="Y95" s="9"/>
      <c r="Z95" s="2"/>
      <c r="AA95" s="10"/>
      <c r="AB95" s="10"/>
      <c r="AC95" s="10"/>
      <c r="AD95" s="10"/>
      <c r="AE95" s="11"/>
      <c r="AF95" s="59"/>
      <c r="AH95" s="12"/>
      <c r="AI95" s="34"/>
      <c r="AJ95" s="2"/>
      <c r="AK95" s="10"/>
      <c r="AL95" s="14"/>
    </row>
    <row r="96" spans="11:38" x14ac:dyDescent="0.3">
      <c r="K96" t="s">
        <v>27</v>
      </c>
      <c r="L96" s="1" t="s">
        <v>18</v>
      </c>
      <c r="M96" s="1"/>
      <c r="N96" s="1"/>
      <c r="O96" s="1"/>
      <c r="P96" s="20"/>
      <c r="Q96">
        <v>0.65</v>
      </c>
      <c r="R96" t="e">
        <f t="shared" ref="R96" si="38">Q96*#REF!</f>
        <v>#REF!</v>
      </c>
      <c r="U96" t="e">
        <f t="shared" ref="U96" si="39">R96*#REF!</f>
        <v>#REF!</v>
      </c>
      <c r="V96" s="238"/>
      <c r="W96" s="238"/>
      <c r="Z96" s="2" t="e">
        <f>#REF!*R96</f>
        <v>#REF!</v>
      </c>
      <c r="AG96" t="e">
        <f>R96*(1-#REF!)</f>
        <v>#REF!</v>
      </c>
      <c r="AH96" s="12" t="e">
        <f t="shared" ref="AH96" si="40">AG96*#REF!</f>
        <v>#REF!</v>
      </c>
      <c r="AJ96" s="2"/>
      <c r="AK96" s="10"/>
      <c r="AL96" s="14"/>
    </row>
    <row r="97" spans="11:38" x14ac:dyDescent="0.3">
      <c r="K97" t="s">
        <v>27</v>
      </c>
      <c r="L97" s="1" t="s">
        <v>19</v>
      </c>
      <c r="M97" s="1"/>
      <c r="N97" s="1"/>
      <c r="O97" s="1"/>
      <c r="P97" s="20"/>
      <c r="Q97">
        <v>0.65</v>
      </c>
      <c r="R97" t="e">
        <f t="shared" ref="R97" si="41">Q97*#REF!</f>
        <v>#REF!</v>
      </c>
      <c r="U97" t="e">
        <f t="shared" ref="U97" si="42">R97*#REF!</f>
        <v>#REF!</v>
      </c>
      <c r="V97" s="238"/>
      <c r="W97" s="238"/>
      <c r="Z97" s="2" t="e">
        <f>#REF!*R97</f>
        <v>#REF!</v>
      </c>
      <c r="AG97" t="e">
        <f>R97*(1-#REF!)</f>
        <v>#REF!</v>
      </c>
      <c r="AH97" s="12" t="e">
        <f t="shared" ref="AH97:AH110" si="43">AG97*#REF!</f>
        <v>#REF!</v>
      </c>
      <c r="AJ97" s="2"/>
      <c r="AK97" s="10"/>
      <c r="AL97" s="14"/>
    </row>
    <row r="98" spans="11:38" x14ac:dyDescent="0.3">
      <c r="K98" t="s">
        <v>27</v>
      </c>
      <c r="L98" s="1" t="s">
        <v>20</v>
      </c>
      <c r="M98" s="1"/>
      <c r="N98" s="1"/>
      <c r="O98" s="1"/>
      <c r="P98" s="20"/>
      <c r="Q98">
        <v>0.65</v>
      </c>
      <c r="R98" t="e">
        <f t="shared" ref="R98:R110" si="44">Q98*#REF!</f>
        <v>#REF!</v>
      </c>
      <c r="U98" t="e">
        <f t="shared" ref="U98:U110" si="45">R98*#REF!</f>
        <v>#REF!</v>
      </c>
      <c r="V98" s="238"/>
      <c r="W98" s="238"/>
      <c r="Z98" s="2" t="e">
        <f>#REF!*R98</f>
        <v>#REF!</v>
      </c>
      <c r="AG98" t="e">
        <f>R98*(1-#REF!)</f>
        <v>#REF!</v>
      </c>
      <c r="AH98" s="12" t="e">
        <f t="shared" si="43"/>
        <v>#REF!</v>
      </c>
      <c r="AJ98" s="2"/>
      <c r="AK98" s="10"/>
      <c r="AL98" s="14"/>
    </row>
    <row r="99" spans="11:38" x14ac:dyDescent="0.3">
      <c r="K99" t="s">
        <v>27</v>
      </c>
      <c r="L99" s="1" t="s">
        <v>21</v>
      </c>
      <c r="M99" s="1"/>
      <c r="N99" s="1"/>
      <c r="O99" s="1"/>
      <c r="P99" s="20"/>
      <c r="Q99">
        <v>0.77</v>
      </c>
      <c r="R99" t="e">
        <f t="shared" si="44"/>
        <v>#REF!</v>
      </c>
      <c r="U99" t="e">
        <f t="shared" si="45"/>
        <v>#REF!</v>
      </c>
      <c r="V99" s="238"/>
      <c r="W99" s="238"/>
      <c r="Z99" s="2" t="e">
        <f>#REF!*R99</f>
        <v>#REF!</v>
      </c>
      <c r="AG99" t="e">
        <f>R99*(1-#REF!)</f>
        <v>#REF!</v>
      </c>
      <c r="AH99" s="12" t="e">
        <f t="shared" si="43"/>
        <v>#REF!</v>
      </c>
      <c r="AJ99" s="2"/>
      <c r="AK99" s="10"/>
      <c r="AL99" s="14"/>
    </row>
    <row r="100" spans="11:38" x14ac:dyDescent="0.3">
      <c r="K100" t="s">
        <v>27</v>
      </c>
      <c r="L100" s="1" t="s">
        <v>22</v>
      </c>
      <c r="M100" s="1"/>
      <c r="N100" s="1"/>
      <c r="O100" s="1"/>
      <c r="P100" s="20"/>
      <c r="Q100">
        <v>0.86</v>
      </c>
      <c r="R100" t="e">
        <f t="shared" si="44"/>
        <v>#REF!</v>
      </c>
      <c r="U100" t="e">
        <f t="shared" si="45"/>
        <v>#REF!</v>
      </c>
      <c r="V100" s="238"/>
      <c r="W100" s="238"/>
      <c r="Z100" s="2" t="e">
        <f>#REF!*R100</f>
        <v>#REF!</v>
      </c>
      <c r="AG100" t="e">
        <f>R100*(1-#REF!)</f>
        <v>#REF!</v>
      </c>
      <c r="AH100" s="12" t="e">
        <f t="shared" si="43"/>
        <v>#REF!</v>
      </c>
      <c r="AJ100" s="2"/>
      <c r="AK100" s="10"/>
      <c r="AL100" s="14"/>
    </row>
    <row r="101" spans="11:38" x14ac:dyDescent="0.3">
      <c r="K101" t="s">
        <v>27</v>
      </c>
      <c r="L101" s="1" t="s">
        <v>23</v>
      </c>
      <c r="M101" s="1"/>
      <c r="N101" s="1"/>
      <c r="O101" s="1"/>
      <c r="P101" s="20"/>
      <c r="R101" t="e">
        <f t="shared" si="44"/>
        <v>#REF!</v>
      </c>
      <c r="U101" t="e">
        <f t="shared" si="45"/>
        <v>#REF!</v>
      </c>
      <c r="V101" s="238"/>
      <c r="W101" s="238"/>
      <c r="Z101" s="2" t="e">
        <f>#REF!*R101</f>
        <v>#REF!</v>
      </c>
      <c r="AG101" t="e">
        <f>R101*(1-#REF!)</f>
        <v>#REF!</v>
      </c>
      <c r="AH101" s="12" t="e">
        <f t="shared" si="43"/>
        <v>#REF!</v>
      </c>
      <c r="AJ101" s="2"/>
      <c r="AK101" s="10"/>
      <c r="AL101" s="14"/>
    </row>
    <row r="102" spans="11:38" x14ac:dyDescent="0.3">
      <c r="K102" t="s">
        <v>27</v>
      </c>
      <c r="L102" s="1" t="s">
        <v>25</v>
      </c>
      <c r="M102" s="1"/>
      <c r="N102" s="1"/>
      <c r="O102" s="1"/>
      <c r="P102" s="20"/>
      <c r="Q102">
        <v>1.05</v>
      </c>
      <c r="R102" t="e">
        <f t="shared" si="44"/>
        <v>#REF!</v>
      </c>
      <c r="U102" t="e">
        <f t="shared" si="45"/>
        <v>#REF!</v>
      </c>
      <c r="V102" s="238"/>
      <c r="W102" s="238"/>
      <c r="Z102" s="2" t="e">
        <f>#REF!*R102</f>
        <v>#REF!</v>
      </c>
      <c r="AG102" t="e">
        <f>R102*(1-#REF!)</f>
        <v>#REF!</v>
      </c>
      <c r="AH102" s="12" t="e">
        <f t="shared" si="43"/>
        <v>#REF!</v>
      </c>
      <c r="AJ102" s="2"/>
      <c r="AK102" s="10"/>
      <c r="AL102" s="14"/>
    </row>
    <row r="103" spans="11:38" x14ac:dyDescent="0.3">
      <c r="K103" t="s">
        <v>27</v>
      </c>
      <c r="L103" s="1" t="s">
        <v>26</v>
      </c>
      <c r="M103" s="1"/>
      <c r="N103" s="1"/>
      <c r="O103" s="1"/>
      <c r="P103" s="20"/>
      <c r="Q103">
        <v>1.1599999999999999</v>
      </c>
      <c r="R103" t="e">
        <f t="shared" si="44"/>
        <v>#REF!</v>
      </c>
      <c r="U103" t="e">
        <f t="shared" si="45"/>
        <v>#REF!</v>
      </c>
      <c r="V103" s="238"/>
      <c r="W103" s="238"/>
      <c r="Z103" s="2" t="e">
        <f>#REF!*R103</f>
        <v>#REF!</v>
      </c>
      <c r="AG103" t="e">
        <f>R103*(1-#REF!)</f>
        <v>#REF!</v>
      </c>
      <c r="AH103" s="12" t="e">
        <f t="shared" si="43"/>
        <v>#REF!</v>
      </c>
      <c r="AJ103" s="2"/>
      <c r="AK103" s="10"/>
      <c r="AL103" s="14"/>
    </row>
    <row r="104" spans="11:38" x14ac:dyDescent="0.3">
      <c r="K104" t="s">
        <v>29</v>
      </c>
      <c r="L104" s="1" t="s">
        <v>18</v>
      </c>
      <c r="M104" s="1" t="s">
        <v>28</v>
      </c>
      <c r="N104" s="1"/>
      <c r="O104" s="1"/>
      <c r="P104" s="20"/>
      <c r="Q104">
        <v>0.42</v>
      </c>
      <c r="R104" t="e">
        <f t="shared" si="44"/>
        <v>#REF!</v>
      </c>
      <c r="U104" t="e">
        <f t="shared" si="45"/>
        <v>#REF!</v>
      </c>
      <c r="V104" s="238"/>
      <c r="W104" s="238"/>
      <c r="Z104" s="2" t="e">
        <f>#REF!*R104</f>
        <v>#REF!</v>
      </c>
      <c r="AG104" t="e">
        <f>R104*(1-#REF!)</f>
        <v>#REF!</v>
      </c>
      <c r="AH104" s="12" t="e">
        <f t="shared" si="43"/>
        <v>#REF!</v>
      </c>
      <c r="AJ104" s="2"/>
      <c r="AK104" s="10"/>
      <c r="AL104" s="14"/>
    </row>
    <row r="105" spans="11:38" x14ac:dyDescent="0.3">
      <c r="K105" t="s">
        <v>29</v>
      </c>
      <c r="L105" s="1" t="s">
        <v>19</v>
      </c>
      <c r="M105" s="1" t="s">
        <v>18</v>
      </c>
      <c r="N105" s="1"/>
      <c r="O105" s="1"/>
      <c r="P105" s="20"/>
      <c r="Q105">
        <v>0.42</v>
      </c>
      <c r="R105" t="e">
        <f t="shared" si="44"/>
        <v>#REF!</v>
      </c>
      <c r="U105" t="e">
        <f t="shared" si="45"/>
        <v>#REF!</v>
      </c>
      <c r="V105" s="238"/>
      <c r="W105" s="238"/>
      <c r="Z105" s="2" t="e">
        <f>#REF!*R105</f>
        <v>#REF!</v>
      </c>
      <c r="AG105" t="e">
        <f>R105*(1-#REF!)</f>
        <v>#REF!</v>
      </c>
      <c r="AH105" s="12" t="e">
        <f t="shared" si="43"/>
        <v>#REF!</v>
      </c>
      <c r="AJ105" s="2"/>
      <c r="AK105" s="10"/>
      <c r="AL105" s="14"/>
    </row>
    <row r="106" spans="11:38" x14ac:dyDescent="0.3">
      <c r="K106" t="s">
        <v>29</v>
      </c>
      <c r="L106" s="1" t="s">
        <v>20</v>
      </c>
      <c r="M106" s="1" t="s">
        <v>18</v>
      </c>
      <c r="N106" s="1"/>
      <c r="O106" s="1"/>
      <c r="P106" s="20"/>
      <c r="Q106">
        <v>0.37</v>
      </c>
      <c r="R106" t="e">
        <f t="shared" si="44"/>
        <v>#REF!</v>
      </c>
      <c r="U106" t="e">
        <f t="shared" si="45"/>
        <v>#REF!</v>
      </c>
      <c r="V106" s="238"/>
      <c r="W106" s="238"/>
      <c r="Z106" s="2" t="e">
        <f>#REF!*R106</f>
        <v>#REF!</v>
      </c>
      <c r="AG106" t="e">
        <f>R106*(1-#REF!)</f>
        <v>#REF!</v>
      </c>
      <c r="AH106" s="12" t="e">
        <f t="shared" si="43"/>
        <v>#REF!</v>
      </c>
      <c r="AJ106" s="2"/>
      <c r="AK106" s="10"/>
      <c r="AL106" s="14"/>
    </row>
    <row r="107" spans="11:38" x14ac:dyDescent="0.3">
      <c r="K107" t="s">
        <v>29</v>
      </c>
      <c r="L107" s="1" t="s">
        <v>20</v>
      </c>
      <c r="M107" s="1" t="s">
        <v>19</v>
      </c>
      <c r="N107" s="1"/>
      <c r="O107" s="1"/>
      <c r="P107" s="20"/>
      <c r="Q107">
        <v>0.42</v>
      </c>
      <c r="R107" t="e">
        <f t="shared" si="44"/>
        <v>#REF!</v>
      </c>
      <c r="U107" t="e">
        <f t="shared" si="45"/>
        <v>#REF!</v>
      </c>
      <c r="V107" s="238"/>
      <c r="W107" s="238"/>
      <c r="Z107" s="2" t="e">
        <f>#REF!*R107</f>
        <v>#REF!</v>
      </c>
      <c r="AG107" t="e">
        <f>R107*(1-#REF!)</f>
        <v>#REF!</v>
      </c>
      <c r="AH107" s="12" t="e">
        <f t="shared" si="43"/>
        <v>#REF!</v>
      </c>
      <c r="AJ107" s="2"/>
      <c r="AK107" s="10"/>
      <c r="AL107" s="14"/>
    </row>
    <row r="108" spans="11:38" x14ac:dyDescent="0.3">
      <c r="K108" t="s">
        <v>29</v>
      </c>
      <c r="L108" s="1" t="s">
        <v>21</v>
      </c>
      <c r="M108" s="1" t="s">
        <v>20</v>
      </c>
      <c r="N108" s="1"/>
      <c r="O108" s="1"/>
      <c r="P108" s="20"/>
      <c r="Q108">
        <v>0.51</v>
      </c>
      <c r="R108" t="e">
        <f t="shared" si="44"/>
        <v>#REF!</v>
      </c>
      <c r="U108" t="e">
        <f t="shared" si="45"/>
        <v>#REF!</v>
      </c>
      <c r="V108" s="238"/>
      <c r="W108" s="238"/>
      <c r="Z108" s="2" t="e">
        <f>#REF!*R108</f>
        <v>#REF!</v>
      </c>
      <c r="AG108" t="e">
        <f>R108*(1-#REF!)</f>
        <v>#REF!</v>
      </c>
      <c r="AH108" s="12" t="e">
        <f t="shared" si="43"/>
        <v>#REF!</v>
      </c>
      <c r="AJ108" s="2"/>
      <c r="AK108" s="10"/>
      <c r="AL108" s="14"/>
    </row>
    <row r="109" spans="11:38" x14ac:dyDescent="0.3">
      <c r="K109" t="s">
        <v>29</v>
      </c>
      <c r="L109" s="1" t="s">
        <v>22</v>
      </c>
      <c r="M109" s="1" t="s">
        <v>19</v>
      </c>
      <c r="N109" s="1"/>
      <c r="O109" s="1"/>
      <c r="P109" s="20"/>
      <c r="Q109">
        <v>0.48</v>
      </c>
      <c r="R109" t="e">
        <f t="shared" si="44"/>
        <v>#REF!</v>
      </c>
      <c r="U109" t="e">
        <f t="shared" si="45"/>
        <v>#REF!</v>
      </c>
      <c r="V109" s="238"/>
      <c r="W109" s="238"/>
      <c r="Z109" s="2" t="e">
        <f>#REF!*R109</f>
        <v>#REF!</v>
      </c>
      <c r="AG109" t="e">
        <f>R109*(1-#REF!)</f>
        <v>#REF!</v>
      </c>
      <c r="AH109" s="12" t="e">
        <f t="shared" si="43"/>
        <v>#REF!</v>
      </c>
      <c r="AJ109" s="2"/>
      <c r="AK109" s="10"/>
      <c r="AL109" s="14"/>
    </row>
    <row r="110" spans="11:38" x14ac:dyDescent="0.3">
      <c r="K110" t="s">
        <v>29</v>
      </c>
      <c r="L110" s="1" t="s">
        <v>22</v>
      </c>
      <c r="M110" s="1" t="s">
        <v>20</v>
      </c>
      <c r="N110" s="1"/>
      <c r="O110" s="1"/>
      <c r="P110" s="20"/>
      <c r="Q110">
        <v>0.53</v>
      </c>
      <c r="R110" t="e">
        <f t="shared" si="44"/>
        <v>#REF!</v>
      </c>
      <c r="U110" t="e">
        <f t="shared" si="45"/>
        <v>#REF!</v>
      </c>
      <c r="V110" s="238"/>
      <c r="W110" s="238"/>
      <c r="Z110" s="2" t="e">
        <f>#REF!*R110</f>
        <v>#REF!</v>
      </c>
      <c r="AG110" t="e">
        <f>R110*(1-#REF!)</f>
        <v>#REF!</v>
      </c>
      <c r="AH110" s="12" t="e">
        <f t="shared" si="43"/>
        <v>#REF!</v>
      </c>
      <c r="AJ110" s="2"/>
      <c r="AK110" s="10"/>
      <c r="AL110" s="14"/>
    </row>
    <row r="111" spans="11:38" x14ac:dyDescent="0.3">
      <c r="K111" t="s">
        <v>29</v>
      </c>
      <c r="L111" s="1" t="s">
        <v>22</v>
      </c>
      <c r="M111" s="1" t="s">
        <v>21</v>
      </c>
      <c r="N111" s="1"/>
      <c r="O111" s="1"/>
      <c r="P111" s="20"/>
      <c r="Q111">
        <v>0.56999999999999995</v>
      </c>
      <c r="R111" t="e">
        <f t="shared" ref="R111" si="46">Q111*#REF!</f>
        <v>#REF!</v>
      </c>
      <c r="U111" t="e">
        <f t="shared" ref="U111" si="47">R111*#REF!</f>
        <v>#REF!</v>
      </c>
      <c r="V111" s="238"/>
      <c r="W111" s="238"/>
      <c r="Z111" s="2" t="e">
        <f>#REF!*R111</f>
        <v>#REF!</v>
      </c>
      <c r="AG111" t="e">
        <f>R111*(1-#REF!)</f>
        <v>#REF!</v>
      </c>
      <c r="AH111" s="12" t="e">
        <f t="shared" ref="AH111" si="48">AG111*#REF!</f>
        <v>#REF!</v>
      </c>
      <c r="AJ111" s="2"/>
      <c r="AK111" s="10"/>
      <c r="AL111" s="14"/>
    </row>
    <row r="112" spans="11:38" x14ac:dyDescent="0.3">
      <c r="K112" t="s">
        <v>29</v>
      </c>
      <c r="L112" s="1" t="s">
        <v>25</v>
      </c>
      <c r="M112" s="1" t="s">
        <v>20</v>
      </c>
      <c r="N112" s="1"/>
      <c r="O112" s="1"/>
      <c r="P112" s="20"/>
      <c r="Q112">
        <v>0.57999999999999996</v>
      </c>
      <c r="R112" t="e">
        <f t="shared" ref="R112" si="49">Q112*#REF!</f>
        <v>#REF!</v>
      </c>
      <c r="U112" t="e">
        <f t="shared" ref="U112" si="50">R112*#REF!</f>
        <v>#REF!</v>
      </c>
      <c r="V112" s="238"/>
      <c r="W112" s="238"/>
      <c r="Z112" s="2" t="e">
        <f>#REF!*R112</f>
        <v>#REF!</v>
      </c>
      <c r="AG112" t="e">
        <f>R112*(1-#REF!)</f>
        <v>#REF!</v>
      </c>
      <c r="AH112" s="12" t="e">
        <f t="shared" ref="AH112:AH128" si="51">AG112*#REF!</f>
        <v>#REF!</v>
      </c>
      <c r="AJ112" s="2"/>
      <c r="AK112" s="10"/>
      <c r="AL112" s="14"/>
    </row>
    <row r="113" spans="11:38" x14ac:dyDescent="0.3">
      <c r="K113" t="s">
        <v>29</v>
      </c>
      <c r="L113" s="1" t="s">
        <v>25</v>
      </c>
      <c r="M113" s="1" t="s">
        <v>21</v>
      </c>
      <c r="N113" s="1"/>
      <c r="O113" s="1"/>
      <c r="P113" s="20"/>
      <c r="Q113">
        <v>0.62</v>
      </c>
      <c r="R113" t="e">
        <f t="shared" ref="R113:R128" si="52">Q113*#REF!</f>
        <v>#REF!</v>
      </c>
      <c r="U113" t="e">
        <f t="shared" ref="U113:U128" si="53">R113*#REF!</f>
        <v>#REF!</v>
      </c>
      <c r="V113" s="238"/>
      <c r="W113" s="238"/>
      <c r="Z113" s="2" t="e">
        <f>#REF!*R113</f>
        <v>#REF!</v>
      </c>
      <c r="AG113" t="e">
        <f>R113*(1-#REF!)</f>
        <v>#REF!</v>
      </c>
      <c r="AH113" s="12" t="e">
        <f t="shared" si="51"/>
        <v>#REF!</v>
      </c>
      <c r="AJ113" s="2"/>
      <c r="AK113" s="10"/>
      <c r="AL113" s="14"/>
    </row>
    <row r="114" spans="11:38" x14ac:dyDescent="0.3">
      <c r="K114" t="s">
        <v>29</v>
      </c>
      <c r="L114" s="1" t="s">
        <v>25</v>
      </c>
      <c r="M114" s="1" t="s">
        <v>22</v>
      </c>
      <c r="N114" s="1"/>
      <c r="O114" s="1"/>
      <c r="P114" s="20"/>
      <c r="Q114">
        <v>0.66</v>
      </c>
      <c r="R114" t="e">
        <f t="shared" si="52"/>
        <v>#REF!</v>
      </c>
      <c r="U114" t="e">
        <f t="shared" si="53"/>
        <v>#REF!</v>
      </c>
      <c r="V114" s="238"/>
      <c r="W114" s="238"/>
      <c r="Z114" s="2" t="e">
        <f>#REF!*R114</f>
        <v>#REF!</v>
      </c>
      <c r="AG114" t="e">
        <f>R114*(1-#REF!)</f>
        <v>#REF!</v>
      </c>
      <c r="AH114" s="12" t="e">
        <f t="shared" si="51"/>
        <v>#REF!</v>
      </c>
      <c r="AJ114" s="2"/>
      <c r="AK114" s="10"/>
      <c r="AL114" s="14"/>
    </row>
    <row r="115" spans="11:38" x14ac:dyDescent="0.3">
      <c r="K115" t="s">
        <v>29</v>
      </c>
      <c r="L115" s="1" t="s">
        <v>26</v>
      </c>
      <c r="M115" s="1" t="s">
        <v>25</v>
      </c>
      <c r="N115" s="1"/>
      <c r="O115" s="1"/>
      <c r="P115" s="20"/>
      <c r="Q115">
        <v>0.74</v>
      </c>
      <c r="R115" t="e">
        <f t="shared" si="52"/>
        <v>#REF!</v>
      </c>
      <c r="U115" t="e">
        <f t="shared" si="53"/>
        <v>#REF!</v>
      </c>
      <c r="V115" s="238"/>
      <c r="W115" s="238"/>
      <c r="Z115" s="2" t="e">
        <f>#REF!*R115</f>
        <v>#REF!</v>
      </c>
      <c r="AG115" t="e">
        <f>R115*(1-#REF!)</f>
        <v>#REF!</v>
      </c>
      <c r="AH115" s="12" t="e">
        <f t="shared" si="51"/>
        <v>#REF!</v>
      </c>
      <c r="AJ115" s="2"/>
      <c r="AK115" s="10"/>
      <c r="AL115" s="14"/>
    </row>
    <row r="116" spans="11:38" x14ac:dyDescent="0.3">
      <c r="K116" t="s">
        <v>30</v>
      </c>
      <c r="L116" s="1" t="s">
        <v>28</v>
      </c>
      <c r="M116" s="1" t="s">
        <v>28</v>
      </c>
      <c r="N116" s="1" t="s">
        <v>18</v>
      </c>
      <c r="O116" s="1"/>
      <c r="P116" s="20"/>
      <c r="Q116">
        <v>0.64</v>
      </c>
      <c r="R116" t="e">
        <f t="shared" si="52"/>
        <v>#REF!</v>
      </c>
      <c r="U116" t="e">
        <f t="shared" si="53"/>
        <v>#REF!</v>
      </c>
      <c r="V116" s="238"/>
      <c r="W116" s="238"/>
      <c r="Z116" s="2" t="e">
        <f>#REF!*R116</f>
        <v>#REF!</v>
      </c>
      <c r="AG116" t="e">
        <f>R116*(1-#REF!)</f>
        <v>#REF!</v>
      </c>
      <c r="AH116" s="12" t="e">
        <f t="shared" si="51"/>
        <v>#REF!</v>
      </c>
      <c r="AJ116" s="2"/>
      <c r="AK116" s="10"/>
      <c r="AL116" s="14"/>
    </row>
    <row r="117" spans="11:38" x14ac:dyDescent="0.3">
      <c r="K117" t="s">
        <v>30</v>
      </c>
      <c r="L117" s="1" t="s">
        <v>18</v>
      </c>
      <c r="M117" s="1" t="s">
        <v>28</v>
      </c>
      <c r="N117" s="1" t="s">
        <v>28</v>
      </c>
      <c r="O117" s="1"/>
      <c r="P117" s="20"/>
      <c r="Q117">
        <v>0.64</v>
      </c>
      <c r="R117" t="e">
        <f t="shared" si="52"/>
        <v>#REF!</v>
      </c>
      <c r="U117" t="e">
        <f t="shared" si="53"/>
        <v>#REF!</v>
      </c>
      <c r="V117" s="238"/>
      <c r="W117" s="238"/>
      <c r="Z117" s="2" t="e">
        <f>#REF!*R117</f>
        <v>#REF!</v>
      </c>
      <c r="AG117" t="e">
        <f>R117*(1-#REF!)</f>
        <v>#REF!</v>
      </c>
      <c r="AH117" s="12" t="e">
        <f t="shared" si="51"/>
        <v>#REF!</v>
      </c>
      <c r="AJ117" s="2"/>
      <c r="AK117" s="10"/>
      <c r="AL117" s="14"/>
    </row>
    <row r="118" spans="11:38" x14ac:dyDescent="0.3">
      <c r="K118" t="s">
        <v>30</v>
      </c>
      <c r="L118" s="1" t="s">
        <v>18</v>
      </c>
      <c r="M118" s="1" t="s">
        <v>28</v>
      </c>
      <c r="N118" s="1" t="s">
        <v>18</v>
      </c>
      <c r="O118" s="1"/>
      <c r="P118" s="20"/>
      <c r="Q118">
        <v>0.64</v>
      </c>
      <c r="R118" t="e">
        <f t="shared" si="52"/>
        <v>#REF!</v>
      </c>
      <c r="U118" t="e">
        <f t="shared" si="53"/>
        <v>#REF!</v>
      </c>
      <c r="V118" s="238"/>
      <c r="W118" s="238"/>
      <c r="Z118" s="2" t="e">
        <f>#REF!*R118</f>
        <v>#REF!</v>
      </c>
      <c r="AG118" t="e">
        <f>R118*(1-#REF!)</f>
        <v>#REF!</v>
      </c>
      <c r="AH118" s="12" t="e">
        <f t="shared" si="51"/>
        <v>#REF!</v>
      </c>
      <c r="AJ118" s="2"/>
      <c r="AK118" s="10"/>
      <c r="AL118" s="14"/>
    </row>
    <row r="119" spans="11:38" x14ac:dyDescent="0.3">
      <c r="K119" t="s">
        <v>30</v>
      </c>
      <c r="L119" s="1" t="s">
        <v>18</v>
      </c>
      <c r="M119" s="1" t="s">
        <v>18</v>
      </c>
      <c r="N119" s="1" t="s">
        <v>28</v>
      </c>
      <c r="O119" s="1"/>
      <c r="P119" s="20"/>
      <c r="Q119">
        <v>0.64</v>
      </c>
      <c r="R119" t="e">
        <f t="shared" si="52"/>
        <v>#REF!</v>
      </c>
      <c r="U119" t="e">
        <f t="shared" si="53"/>
        <v>#REF!</v>
      </c>
      <c r="V119" s="238"/>
      <c r="W119" s="238"/>
      <c r="Z119" s="2" t="e">
        <f>#REF!*R119</f>
        <v>#REF!</v>
      </c>
      <c r="AG119" t="e">
        <f>R119*(1-#REF!)</f>
        <v>#REF!</v>
      </c>
      <c r="AH119" s="12" t="e">
        <f t="shared" si="51"/>
        <v>#REF!</v>
      </c>
      <c r="AJ119" s="2"/>
      <c r="AK119" s="10"/>
      <c r="AL119" s="14"/>
    </row>
    <row r="120" spans="11:38" x14ac:dyDescent="0.3">
      <c r="K120" t="s">
        <v>30</v>
      </c>
      <c r="L120" s="1" t="s">
        <v>18</v>
      </c>
      <c r="M120" s="1" t="s">
        <v>18</v>
      </c>
      <c r="N120" s="1" t="s">
        <v>19</v>
      </c>
      <c r="O120" s="1"/>
      <c r="P120" s="20"/>
      <c r="Q120">
        <v>0.64</v>
      </c>
      <c r="R120" t="e">
        <f t="shared" si="52"/>
        <v>#REF!</v>
      </c>
      <c r="U120" t="e">
        <f t="shared" si="53"/>
        <v>#REF!</v>
      </c>
      <c r="V120" s="238"/>
      <c r="W120" s="238"/>
      <c r="Z120" s="2" t="e">
        <f>#REF!*R120</f>
        <v>#REF!</v>
      </c>
      <c r="AG120" t="e">
        <f>R120*(1-#REF!)</f>
        <v>#REF!</v>
      </c>
      <c r="AH120" s="12" t="e">
        <f t="shared" si="51"/>
        <v>#REF!</v>
      </c>
      <c r="AJ120" s="2"/>
      <c r="AK120" s="10"/>
      <c r="AL120" s="14"/>
    </row>
    <row r="121" spans="11:38" x14ac:dyDescent="0.3">
      <c r="K121" t="s">
        <v>30</v>
      </c>
      <c r="L121" s="1" t="s">
        <v>18</v>
      </c>
      <c r="M121" s="1" t="s">
        <v>18</v>
      </c>
      <c r="N121" s="1" t="s">
        <v>20</v>
      </c>
      <c r="O121" s="1"/>
      <c r="P121" s="20"/>
      <c r="Q121">
        <v>0.64</v>
      </c>
      <c r="R121" t="e">
        <f t="shared" si="52"/>
        <v>#REF!</v>
      </c>
      <c r="U121" t="e">
        <f t="shared" si="53"/>
        <v>#REF!</v>
      </c>
      <c r="V121" s="238"/>
      <c r="W121" s="238"/>
      <c r="Z121" s="2" t="e">
        <f>#REF!*R121</f>
        <v>#REF!</v>
      </c>
      <c r="AG121" t="e">
        <f>R121*(1-#REF!)</f>
        <v>#REF!</v>
      </c>
      <c r="AH121" s="12" t="e">
        <f t="shared" si="51"/>
        <v>#REF!</v>
      </c>
      <c r="AJ121" s="2"/>
      <c r="AK121" s="10"/>
      <c r="AL121" s="14"/>
    </row>
    <row r="122" spans="11:38" x14ac:dyDescent="0.3">
      <c r="K122" t="s">
        <v>30</v>
      </c>
      <c r="L122" s="1" t="s">
        <v>19</v>
      </c>
      <c r="M122" s="1" t="s">
        <v>28</v>
      </c>
      <c r="N122" s="1" t="s">
        <v>28</v>
      </c>
      <c r="O122" s="1"/>
      <c r="P122" s="20"/>
      <c r="Q122">
        <v>0.64</v>
      </c>
      <c r="R122" t="e">
        <f t="shared" si="52"/>
        <v>#REF!</v>
      </c>
      <c r="U122" t="e">
        <f t="shared" si="53"/>
        <v>#REF!</v>
      </c>
      <c r="V122" s="238"/>
      <c r="W122" s="238"/>
      <c r="Z122" s="2" t="e">
        <f>#REF!*R122</f>
        <v>#REF!</v>
      </c>
      <c r="AG122" t="e">
        <f>R122*(1-#REF!)</f>
        <v>#REF!</v>
      </c>
      <c r="AH122" s="12" t="e">
        <f t="shared" si="51"/>
        <v>#REF!</v>
      </c>
      <c r="AJ122" s="2"/>
      <c r="AK122" s="10"/>
      <c r="AL122" s="14"/>
    </row>
    <row r="123" spans="11:38" x14ac:dyDescent="0.3">
      <c r="K123" t="s">
        <v>30</v>
      </c>
      <c r="L123" s="1" t="s">
        <v>19</v>
      </c>
      <c r="M123" s="1" t="s">
        <v>28</v>
      </c>
      <c r="N123" s="1" t="s">
        <v>19</v>
      </c>
      <c r="O123" s="1"/>
      <c r="P123" s="20"/>
      <c r="Q123">
        <v>0.64</v>
      </c>
      <c r="R123" t="e">
        <f t="shared" si="52"/>
        <v>#REF!</v>
      </c>
      <c r="U123" t="e">
        <f t="shared" si="53"/>
        <v>#REF!</v>
      </c>
      <c r="V123" s="238"/>
      <c r="W123" s="238"/>
      <c r="Z123" s="2" t="e">
        <f>#REF!*R123</f>
        <v>#REF!</v>
      </c>
      <c r="AG123" t="e">
        <f>R123*(1-#REF!)</f>
        <v>#REF!</v>
      </c>
      <c r="AH123" s="12" t="e">
        <f t="shared" si="51"/>
        <v>#REF!</v>
      </c>
      <c r="AJ123" s="2"/>
      <c r="AK123" s="10"/>
      <c r="AL123" s="14"/>
    </row>
    <row r="124" spans="11:38" x14ac:dyDescent="0.3">
      <c r="K124" t="s">
        <v>30</v>
      </c>
      <c r="L124" s="1" t="s">
        <v>19</v>
      </c>
      <c r="M124" s="1" t="s">
        <v>18</v>
      </c>
      <c r="N124" s="1" t="s">
        <v>28</v>
      </c>
      <c r="O124" s="1"/>
      <c r="P124" s="20"/>
      <c r="Q124">
        <v>0.64</v>
      </c>
      <c r="R124" t="e">
        <f t="shared" si="52"/>
        <v>#REF!</v>
      </c>
      <c r="U124" t="e">
        <f t="shared" si="53"/>
        <v>#REF!</v>
      </c>
      <c r="V124" s="238"/>
      <c r="W124" s="238"/>
      <c r="Z124" s="2" t="e">
        <f>#REF!*R124</f>
        <v>#REF!</v>
      </c>
      <c r="AG124" t="e">
        <f>R124*(1-#REF!)</f>
        <v>#REF!</v>
      </c>
      <c r="AH124" s="12" t="e">
        <f t="shared" si="51"/>
        <v>#REF!</v>
      </c>
      <c r="AJ124" s="2"/>
      <c r="AK124" s="10"/>
      <c r="AL124" s="14"/>
    </row>
    <row r="125" spans="11:38" x14ac:dyDescent="0.3">
      <c r="K125" t="s">
        <v>30</v>
      </c>
      <c r="L125" s="1" t="s">
        <v>19</v>
      </c>
      <c r="M125" s="1" t="s">
        <v>18</v>
      </c>
      <c r="N125" s="1" t="s">
        <v>18</v>
      </c>
      <c r="O125" s="1"/>
      <c r="P125" s="20"/>
      <c r="Q125">
        <v>0.64</v>
      </c>
      <c r="R125" t="e">
        <f t="shared" si="52"/>
        <v>#REF!</v>
      </c>
      <c r="U125" t="e">
        <f t="shared" si="53"/>
        <v>#REF!</v>
      </c>
      <c r="V125" s="238"/>
      <c r="W125" s="238"/>
      <c r="Z125" s="2" t="e">
        <f>#REF!*R125</f>
        <v>#REF!</v>
      </c>
      <c r="AG125" t="e">
        <f>R125*(1-#REF!)</f>
        <v>#REF!</v>
      </c>
      <c r="AH125" s="12" t="e">
        <f t="shared" si="51"/>
        <v>#REF!</v>
      </c>
      <c r="AJ125" s="2"/>
      <c r="AK125" s="10"/>
      <c r="AL125" s="14"/>
    </row>
    <row r="126" spans="11:38" x14ac:dyDescent="0.3">
      <c r="K126" t="s">
        <v>30</v>
      </c>
      <c r="L126" s="1" t="s">
        <v>19</v>
      </c>
      <c r="M126" s="1" t="s">
        <v>18</v>
      </c>
      <c r="N126" s="1" t="s">
        <v>19</v>
      </c>
      <c r="O126" s="1"/>
      <c r="P126" s="20"/>
      <c r="Q126">
        <v>0.64</v>
      </c>
      <c r="R126" t="e">
        <f t="shared" si="52"/>
        <v>#REF!</v>
      </c>
      <c r="U126" t="e">
        <f t="shared" si="53"/>
        <v>#REF!</v>
      </c>
      <c r="V126" s="238"/>
      <c r="W126" s="238"/>
      <c r="Z126" s="2" t="e">
        <f>#REF!*R126</f>
        <v>#REF!</v>
      </c>
      <c r="AG126" t="e">
        <f>R126*(1-#REF!)</f>
        <v>#REF!</v>
      </c>
      <c r="AH126" s="12" t="e">
        <f t="shared" si="51"/>
        <v>#REF!</v>
      </c>
      <c r="AJ126" s="2"/>
      <c r="AK126" s="10"/>
      <c r="AL126" s="14"/>
    </row>
    <row r="127" spans="11:38" x14ac:dyDescent="0.3">
      <c r="K127" t="s">
        <v>30</v>
      </c>
      <c r="L127" s="1" t="s">
        <v>19</v>
      </c>
      <c r="M127" s="1" t="s">
        <v>19</v>
      </c>
      <c r="N127" s="1" t="s">
        <v>28</v>
      </c>
      <c r="O127" s="1"/>
      <c r="P127" s="20"/>
      <c r="Q127">
        <v>0.64</v>
      </c>
      <c r="R127" t="e">
        <f t="shared" si="52"/>
        <v>#REF!</v>
      </c>
      <c r="U127" t="e">
        <f t="shared" si="53"/>
        <v>#REF!</v>
      </c>
      <c r="V127" s="238"/>
      <c r="W127" s="238"/>
      <c r="Z127" s="2" t="e">
        <f>#REF!*R127</f>
        <v>#REF!</v>
      </c>
      <c r="AG127" t="e">
        <f>R127*(1-#REF!)</f>
        <v>#REF!</v>
      </c>
      <c r="AH127" s="12" t="e">
        <f t="shared" si="51"/>
        <v>#REF!</v>
      </c>
      <c r="AJ127" s="2"/>
      <c r="AK127" s="10"/>
      <c r="AL127" s="14"/>
    </row>
    <row r="128" spans="11:38" x14ac:dyDescent="0.3">
      <c r="K128" t="s">
        <v>30</v>
      </c>
      <c r="L128" s="1" t="s">
        <v>19</v>
      </c>
      <c r="M128" s="1" t="s">
        <v>19</v>
      </c>
      <c r="N128" s="1" t="s">
        <v>18</v>
      </c>
      <c r="O128" s="1"/>
      <c r="P128" s="20"/>
      <c r="Q128">
        <v>0.64</v>
      </c>
      <c r="R128" t="e">
        <f t="shared" si="52"/>
        <v>#REF!</v>
      </c>
      <c r="U128" t="e">
        <f t="shared" si="53"/>
        <v>#REF!</v>
      </c>
      <c r="V128" s="238"/>
      <c r="W128" s="238"/>
      <c r="Z128" s="2" t="e">
        <f>#REF!*R128</f>
        <v>#REF!</v>
      </c>
      <c r="AG128" t="e">
        <f>R128*(1-#REF!)</f>
        <v>#REF!</v>
      </c>
      <c r="AH128" s="12" t="e">
        <f t="shared" si="51"/>
        <v>#REF!</v>
      </c>
      <c r="AJ128" s="2"/>
      <c r="AK128" s="10"/>
      <c r="AL128" s="14"/>
    </row>
    <row r="129" spans="11:38" x14ac:dyDescent="0.3">
      <c r="K129" t="s">
        <v>30</v>
      </c>
      <c r="L129" s="1" t="s">
        <v>19</v>
      </c>
      <c r="M129" s="1" t="s">
        <v>19</v>
      </c>
      <c r="N129" s="1" t="s">
        <v>20</v>
      </c>
      <c r="O129" s="1"/>
      <c r="P129" s="20"/>
      <c r="Q129">
        <v>0.64</v>
      </c>
      <c r="R129" t="e">
        <f t="shared" ref="R129" si="54">Q129*#REF!</f>
        <v>#REF!</v>
      </c>
      <c r="U129" t="e">
        <f t="shared" ref="U129" si="55">R129*#REF!</f>
        <v>#REF!</v>
      </c>
      <c r="V129" s="238"/>
      <c r="W129" s="238"/>
      <c r="Z129" s="2" t="e">
        <f>#REF!*R129</f>
        <v>#REF!</v>
      </c>
      <c r="AG129" t="e">
        <f>R129*(1-#REF!)</f>
        <v>#REF!</v>
      </c>
      <c r="AH129" s="12" t="e">
        <f t="shared" ref="AH129:AH145" si="56">AG129*#REF!</f>
        <v>#REF!</v>
      </c>
      <c r="AJ129" s="2"/>
      <c r="AK129" s="10"/>
      <c r="AL129" s="14"/>
    </row>
    <row r="130" spans="11:38" x14ac:dyDescent="0.3">
      <c r="K130" t="s">
        <v>30</v>
      </c>
      <c r="L130" s="1" t="s">
        <v>20</v>
      </c>
      <c r="M130" s="1" t="s">
        <v>18</v>
      </c>
      <c r="N130" s="1" t="s">
        <v>18</v>
      </c>
      <c r="O130" s="1"/>
      <c r="P130" s="20"/>
      <c r="Q130">
        <v>0.64</v>
      </c>
      <c r="R130" t="e">
        <f t="shared" ref="R130:R141" si="57">Q130*#REF!</f>
        <v>#REF!</v>
      </c>
      <c r="U130" t="e">
        <f t="shared" ref="U130:U146" si="58">R130*#REF!</f>
        <v>#REF!</v>
      </c>
      <c r="V130" s="238"/>
      <c r="W130" s="238"/>
      <c r="Z130" s="2" t="e">
        <f>#REF!*R130</f>
        <v>#REF!</v>
      </c>
      <c r="AG130" t="e">
        <f>R130*(1-#REF!)</f>
        <v>#REF!</v>
      </c>
      <c r="AH130" s="12" t="e">
        <f t="shared" si="56"/>
        <v>#REF!</v>
      </c>
      <c r="AJ130" s="2"/>
      <c r="AK130" s="10"/>
      <c r="AL130" s="14"/>
    </row>
    <row r="131" spans="11:38" x14ac:dyDescent="0.3">
      <c r="K131" t="s">
        <v>30</v>
      </c>
      <c r="L131" s="1" t="s">
        <v>20</v>
      </c>
      <c r="M131" s="1" t="s">
        <v>18</v>
      </c>
      <c r="N131" s="1" t="s">
        <v>19</v>
      </c>
      <c r="O131" s="1"/>
      <c r="P131" s="20"/>
      <c r="Q131">
        <v>0.64</v>
      </c>
      <c r="R131" t="e">
        <f t="shared" si="57"/>
        <v>#REF!</v>
      </c>
      <c r="U131" t="e">
        <f t="shared" si="58"/>
        <v>#REF!</v>
      </c>
      <c r="V131" s="238"/>
      <c r="W131" s="238"/>
      <c r="Z131" s="2" t="e">
        <f>#REF!*R131</f>
        <v>#REF!</v>
      </c>
      <c r="AG131" t="e">
        <f>R131*(1-#REF!)</f>
        <v>#REF!</v>
      </c>
      <c r="AH131" s="12" t="e">
        <f t="shared" si="56"/>
        <v>#REF!</v>
      </c>
      <c r="AJ131" s="2"/>
      <c r="AK131" s="10"/>
      <c r="AL131" s="14"/>
    </row>
    <row r="132" spans="11:38" x14ac:dyDescent="0.3">
      <c r="K132" t="s">
        <v>30</v>
      </c>
      <c r="L132" s="1" t="s">
        <v>20</v>
      </c>
      <c r="M132" s="1" t="s">
        <v>18</v>
      </c>
      <c r="N132" s="1" t="s">
        <v>20</v>
      </c>
      <c r="O132" s="1"/>
      <c r="P132" s="20"/>
      <c r="Q132">
        <v>0.64</v>
      </c>
      <c r="R132" t="e">
        <f t="shared" si="57"/>
        <v>#REF!</v>
      </c>
      <c r="U132" t="e">
        <f t="shared" si="58"/>
        <v>#REF!</v>
      </c>
      <c r="V132" s="238"/>
      <c r="W132" s="238"/>
      <c r="Z132" s="2" t="e">
        <f>#REF!*R132</f>
        <v>#REF!</v>
      </c>
      <c r="AG132" t="e">
        <f>R132*(1-#REF!)</f>
        <v>#REF!</v>
      </c>
      <c r="AH132" s="12" t="e">
        <f t="shared" si="56"/>
        <v>#REF!</v>
      </c>
      <c r="AJ132" s="2"/>
      <c r="AK132" s="10"/>
      <c r="AL132" s="14"/>
    </row>
    <row r="133" spans="11:38" x14ac:dyDescent="0.3">
      <c r="K133" t="s">
        <v>30</v>
      </c>
      <c r="L133" s="1" t="s">
        <v>20</v>
      </c>
      <c r="M133" s="1" t="s">
        <v>19</v>
      </c>
      <c r="N133" s="1" t="s">
        <v>18</v>
      </c>
      <c r="O133" s="1"/>
      <c r="P133" s="20"/>
      <c r="Q133">
        <v>0.64</v>
      </c>
      <c r="R133" t="e">
        <f t="shared" si="57"/>
        <v>#REF!</v>
      </c>
      <c r="U133" t="e">
        <f t="shared" si="58"/>
        <v>#REF!</v>
      </c>
      <c r="V133" s="238"/>
      <c r="W133" s="238"/>
      <c r="Z133" s="2" t="e">
        <f>#REF!*R133</f>
        <v>#REF!</v>
      </c>
      <c r="AG133" t="e">
        <f>R133*(1-#REF!)</f>
        <v>#REF!</v>
      </c>
      <c r="AH133" s="12" t="e">
        <f t="shared" si="56"/>
        <v>#REF!</v>
      </c>
      <c r="AJ133" s="2"/>
      <c r="AK133" s="10"/>
      <c r="AL133" s="14"/>
    </row>
    <row r="134" spans="11:38" x14ac:dyDescent="0.3">
      <c r="K134" t="s">
        <v>30</v>
      </c>
      <c r="L134" s="1" t="s">
        <v>20</v>
      </c>
      <c r="M134" s="1" t="s">
        <v>19</v>
      </c>
      <c r="N134" s="1" t="s">
        <v>19</v>
      </c>
      <c r="O134" s="1"/>
      <c r="P134" s="20"/>
      <c r="Q134">
        <v>0.64</v>
      </c>
      <c r="R134" t="e">
        <f t="shared" si="57"/>
        <v>#REF!</v>
      </c>
      <c r="U134" t="e">
        <f t="shared" si="58"/>
        <v>#REF!</v>
      </c>
      <c r="V134" s="238"/>
      <c r="W134" s="238"/>
      <c r="Z134" s="2" t="e">
        <f>#REF!*R134</f>
        <v>#REF!</v>
      </c>
      <c r="AG134" t="e">
        <f>R134*(1-#REF!)</f>
        <v>#REF!</v>
      </c>
      <c r="AH134" s="12" t="e">
        <f t="shared" si="56"/>
        <v>#REF!</v>
      </c>
      <c r="AJ134" s="2"/>
      <c r="AK134" s="10"/>
      <c r="AL134" s="14"/>
    </row>
    <row r="135" spans="11:38" x14ac:dyDescent="0.3">
      <c r="K135" t="s">
        <v>30</v>
      </c>
      <c r="L135" s="1" t="s">
        <v>20</v>
      </c>
      <c r="M135" s="1" t="s">
        <v>19</v>
      </c>
      <c r="N135" s="1" t="s">
        <v>20</v>
      </c>
      <c r="O135" s="1"/>
      <c r="P135" s="20"/>
      <c r="Q135">
        <v>0.64</v>
      </c>
      <c r="R135" t="e">
        <f t="shared" si="57"/>
        <v>#REF!</v>
      </c>
      <c r="U135" t="e">
        <f t="shared" si="58"/>
        <v>#REF!</v>
      </c>
      <c r="V135" s="238"/>
      <c r="W135" s="238"/>
      <c r="Z135" s="2" t="e">
        <f>#REF!*R135</f>
        <v>#REF!</v>
      </c>
      <c r="AG135" t="e">
        <f>R135*(1-#REF!)</f>
        <v>#REF!</v>
      </c>
      <c r="AH135" s="12" t="e">
        <f t="shared" si="56"/>
        <v>#REF!</v>
      </c>
      <c r="AJ135" s="2"/>
      <c r="AK135" s="10"/>
      <c r="AL135" s="14"/>
    </row>
    <row r="136" spans="11:38" x14ac:dyDescent="0.3">
      <c r="K136" t="s">
        <v>30</v>
      </c>
      <c r="L136" s="1" t="s">
        <v>20</v>
      </c>
      <c r="M136" s="1" t="s">
        <v>20</v>
      </c>
      <c r="N136" s="1" t="s">
        <v>28</v>
      </c>
      <c r="O136" s="1"/>
      <c r="P136" s="20"/>
      <c r="Q136">
        <v>0.64</v>
      </c>
      <c r="R136" t="e">
        <f t="shared" si="57"/>
        <v>#REF!</v>
      </c>
      <c r="U136" t="e">
        <f t="shared" si="58"/>
        <v>#REF!</v>
      </c>
      <c r="V136" s="238"/>
      <c r="W136" s="238"/>
      <c r="Z136" s="2" t="e">
        <f>#REF!*R136</f>
        <v>#REF!</v>
      </c>
      <c r="AG136" t="e">
        <f>R136*(1-#REF!)</f>
        <v>#REF!</v>
      </c>
      <c r="AH136" s="12" t="e">
        <f t="shared" si="56"/>
        <v>#REF!</v>
      </c>
      <c r="AJ136" s="2"/>
      <c r="AK136" s="10"/>
      <c r="AL136" s="14"/>
    </row>
    <row r="137" spans="11:38" x14ac:dyDescent="0.3">
      <c r="K137" t="s">
        <v>30</v>
      </c>
      <c r="L137" s="1" t="s">
        <v>20</v>
      </c>
      <c r="M137" s="1" t="s">
        <v>20</v>
      </c>
      <c r="N137" s="1" t="s">
        <v>18</v>
      </c>
      <c r="O137" s="1"/>
      <c r="P137" s="20"/>
      <c r="Q137">
        <v>0.64</v>
      </c>
      <c r="R137" t="e">
        <f t="shared" si="57"/>
        <v>#REF!</v>
      </c>
      <c r="U137" t="e">
        <f t="shared" si="58"/>
        <v>#REF!</v>
      </c>
      <c r="V137" s="238"/>
      <c r="W137" s="238"/>
      <c r="Z137" s="2" t="e">
        <f>#REF!*R137</f>
        <v>#REF!</v>
      </c>
      <c r="AG137" t="e">
        <f>R137*(1-#REF!)</f>
        <v>#REF!</v>
      </c>
      <c r="AH137" s="12" t="e">
        <f t="shared" si="56"/>
        <v>#REF!</v>
      </c>
      <c r="AJ137" s="2"/>
      <c r="AK137" s="10"/>
      <c r="AL137" s="14"/>
    </row>
    <row r="138" spans="11:38" x14ac:dyDescent="0.3">
      <c r="K138" t="s">
        <v>30</v>
      </c>
      <c r="L138" s="1" t="s">
        <v>20</v>
      </c>
      <c r="M138" s="1" t="s">
        <v>20</v>
      </c>
      <c r="N138" s="1" t="s">
        <v>19</v>
      </c>
      <c r="O138" s="1"/>
      <c r="P138" s="20"/>
      <c r="Q138">
        <v>0.64</v>
      </c>
      <c r="R138" t="e">
        <f t="shared" si="57"/>
        <v>#REF!</v>
      </c>
      <c r="U138" t="e">
        <f t="shared" si="58"/>
        <v>#REF!</v>
      </c>
      <c r="V138" s="238"/>
      <c r="W138" s="238"/>
      <c r="Z138" s="2" t="e">
        <f>#REF!*R138</f>
        <v>#REF!</v>
      </c>
      <c r="AG138" t="e">
        <f>R138*(1-#REF!)</f>
        <v>#REF!</v>
      </c>
      <c r="AH138" s="12" t="e">
        <f t="shared" si="56"/>
        <v>#REF!</v>
      </c>
      <c r="AJ138" s="2"/>
      <c r="AK138" s="10"/>
      <c r="AL138" s="14"/>
    </row>
    <row r="139" spans="11:38" x14ac:dyDescent="0.3">
      <c r="K139" t="s">
        <v>30</v>
      </c>
      <c r="L139" s="1" t="s">
        <v>20</v>
      </c>
      <c r="M139" s="1" t="s">
        <v>20</v>
      </c>
      <c r="N139" s="1" t="s">
        <v>21</v>
      </c>
      <c r="O139" s="1"/>
      <c r="P139" s="20"/>
      <c r="Q139">
        <v>0.53</v>
      </c>
      <c r="R139" t="e">
        <f t="shared" si="57"/>
        <v>#REF!</v>
      </c>
      <c r="U139" t="e">
        <f t="shared" si="58"/>
        <v>#REF!</v>
      </c>
      <c r="V139" s="238"/>
      <c r="W139" s="238"/>
      <c r="Z139" s="2" t="e">
        <f>#REF!*R139</f>
        <v>#REF!</v>
      </c>
      <c r="AG139" t="e">
        <f>R139*(1-#REF!)</f>
        <v>#REF!</v>
      </c>
      <c r="AH139" s="12" t="e">
        <f t="shared" si="56"/>
        <v>#REF!</v>
      </c>
      <c r="AJ139" s="2"/>
      <c r="AK139" s="10"/>
      <c r="AL139" s="14"/>
    </row>
    <row r="140" spans="11:38" x14ac:dyDescent="0.3">
      <c r="K140" t="s">
        <v>30</v>
      </c>
      <c r="L140" s="1" t="s">
        <v>20</v>
      </c>
      <c r="M140" s="1" t="s">
        <v>20</v>
      </c>
      <c r="N140" s="1" t="s">
        <v>22</v>
      </c>
      <c r="O140" s="1"/>
      <c r="P140" s="20"/>
      <c r="Q140">
        <v>0.8</v>
      </c>
      <c r="R140" t="e">
        <f t="shared" si="57"/>
        <v>#REF!</v>
      </c>
      <c r="U140" t="e">
        <f t="shared" si="58"/>
        <v>#REF!</v>
      </c>
      <c r="V140" s="238"/>
      <c r="W140" s="238"/>
      <c r="Z140" s="2" t="e">
        <f>#REF!*R140</f>
        <v>#REF!</v>
      </c>
      <c r="AG140" t="e">
        <f>R140*(1-#REF!)</f>
        <v>#REF!</v>
      </c>
      <c r="AH140" s="12" t="e">
        <f t="shared" si="56"/>
        <v>#REF!</v>
      </c>
      <c r="AJ140" s="2"/>
      <c r="AK140" s="10"/>
      <c r="AL140" s="14"/>
    </row>
    <row r="141" spans="11:38" x14ac:dyDescent="0.3">
      <c r="K141" t="s">
        <v>30</v>
      </c>
      <c r="L141" s="1" t="s">
        <v>20</v>
      </c>
      <c r="M141" s="1" t="s">
        <v>20</v>
      </c>
      <c r="N141" s="1" t="s">
        <v>25</v>
      </c>
      <c r="O141" s="1"/>
      <c r="P141" s="20"/>
      <c r="Q141">
        <v>0.91</v>
      </c>
      <c r="R141" t="e">
        <f t="shared" si="57"/>
        <v>#REF!</v>
      </c>
      <c r="U141" t="e">
        <f t="shared" si="58"/>
        <v>#REF!</v>
      </c>
      <c r="V141" s="238"/>
      <c r="W141" s="238"/>
      <c r="Z141" s="2" t="e">
        <f>#REF!*R141</f>
        <v>#REF!</v>
      </c>
      <c r="AG141" t="e">
        <f>R141*(1-#REF!)</f>
        <v>#REF!</v>
      </c>
      <c r="AH141" s="12" t="e">
        <f t="shared" si="56"/>
        <v>#REF!</v>
      </c>
      <c r="AJ141" s="2"/>
      <c r="AK141" s="10"/>
      <c r="AL141" s="14"/>
    </row>
    <row r="142" spans="11:38" x14ac:dyDescent="0.3">
      <c r="K142" t="s">
        <v>30</v>
      </c>
      <c r="L142" s="1" t="s">
        <v>21</v>
      </c>
      <c r="M142" s="1" t="s">
        <v>19</v>
      </c>
      <c r="N142" s="1" t="s">
        <v>19</v>
      </c>
      <c r="O142" s="1"/>
      <c r="P142" s="20"/>
      <c r="Q142">
        <v>0.75</v>
      </c>
      <c r="R142" t="e">
        <f>Q142*#REF!</f>
        <v>#REF!</v>
      </c>
      <c r="U142" t="e">
        <f t="shared" si="58"/>
        <v>#REF!</v>
      </c>
      <c r="V142" s="238"/>
      <c r="W142" s="238"/>
      <c r="Z142" s="2" t="e">
        <f>#REF!*R142</f>
        <v>#REF!</v>
      </c>
      <c r="AG142" t="e">
        <f>R142*(1-#REF!)</f>
        <v>#REF!</v>
      </c>
      <c r="AH142" s="12" t="e">
        <f t="shared" si="56"/>
        <v>#REF!</v>
      </c>
      <c r="AJ142" s="2"/>
      <c r="AK142" s="10"/>
      <c r="AL142" s="14"/>
    </row>
    <row r="143" spans="11:38" x14ac:dyDescent="0.3">
      <c r="K143" t="s">
        <v>30</v>
      </c>
      <c r="L143" s="1" t="s">
        <v>21</v>
      </c>
      <c r="M143" s="1" t="s">
        <v>19</v>
      </c>
      <c r="N143" s="1" t="s">
        <v>20</v>
      </c>
      <c r="O143" s="1"/>
      <c r="P143" s="20"/>
      <c r="Q143">
        <v>0.75</v>
      </c>
      <c r="R143" t="e">
        <f>Q143*#REF!</f>
        <v>#REF!</v>
      </c>
      <c r="U143" t="e">
        <f t="shared" si="58"/>
        <v>#REF!</v>
      </c>
      <c r="V143" s="238"/>
      <c r="W143" s="238"/>
      <c r="Z143" s="2" t="e">
        <f>#REF!*R143</f>
        <v>#REF!</v>
      </c>
      <c r="AG143" t="e">
        <f>R143*(1-#REF!)</f>
        <v>#REF!</v>
      </c>
      <c r="AH143" s="12" t="e">
        <f t="shared" si="56"/>
        <v>#REF!</v>
      </c>
      <c r="AJ143" s="2"/>
      <c r="AK143" s="10"/>
      <c r="AL143" s="14"/>
    </row>
    <row r="144" spans="11:38" x14ac:dyDescent="0.3">
      <c r="K144" t="s">
        <v>30</v>
      </c>
      <c r="L144" s="1" t="s">
        <v>21</v>
      </c>
      <c r="M144" s="1" t="s">
        <v>19</v>
      </c>
      <c r="N144" s="1" t="s">
        <v>21</v>
      </c>
      <c r="O144" s="1"/>
      <c r="P144" s="20"/>
      <c r="Q144">
        <v>0.75</v>
      </c>
      <c r="R144" t="e">
        <f>Q144*#REF!</f>
        <v>#REF!</v>
      </c>
      <c r="U144" t="e">
        <f t="shared" si="58"/>
        <v>#REF!</v>
      </c>
      <c r="V144" s="238"/>
      <c r="W144" s="238"/>
      <c r="Z144" s="2" t="e">
        <f>#REF!*R144</f>
        <v>#REF!</v>
      </c>
      <c r="AG144" t="e">
        <f>R144*(1-#REF!)</f>
        <v>#REF!</v>
      </c>
      <c r="AH144" s="12" t="e">
        <f t="shared" si="56"/>
        <v>#REF!</v>
      </c>
      <c r="AJ144" s="2"/>
      <c r="AK144" s="10"/>
      <c r="AL144" s="14"/>
    </row>
    <row r="145" spans="11:38" x14ac:dyDescent="0.3">
      <c r="K145" t="s">
        <v>30</v>
      </c>
      <c r="L145" s="1" t="s">
        <v>21</v>
      </c>
      <c r="M145" s="1" t="s">
        <v>20</v>
      </c>
      <c r="N145" s="1" t="s">
        <v>20</v>
      </c>
      <c r="O145" s="1"/>
      <c r="P145" s="20"/>
      <c r="Q145">
        <v>0.75</v>
      </c>
      <c r="R145" t="e">
        <f>Q145*#REF!</f>
        <v>#REF!</v>
      </c>
      <c r="U145" t="e">
        <f t="shared" si="58"/>
        <v>#REF!</v>
      </c>
      <c r="V145" s="238"/>
      <c r="W145" s="238"/>
      <c r="Z145" s="2" t="e">
        <f>#REF!*R145</f>
        <v>#REF!</v>
      </c>
      <c r="AG145" t="e">
        <f>R145*(1-#REF!)</f>
        <v>#REF!</v>
      </c>
      <c r="AH145" s="12" t="e">
        <f t="shared" si="56"/>
        <v>#REF!</v>
      </c>
      <c r="AJ145" s="2"/>
      <c r="AK145" s="10"/>
      <c r="AL145" s="14"/>
    </row>
    <row r="146" spans="11:38" x14ac:dyDescent="0.3">
      <c r="K146" t="s">
        <v>30</v>
      </c>
      <c r="L146" s="1" t="s">
        <v>21</v>
      </c>
      <c r="M146" s="1" t="s">
        <v>20</v>
      </c>
      <c r="N146" s="1" t="s">
        <v>21</v>
      </c>
      <c r="O146" s="1"/>
      <c r="P146" s="20"/>
      <c r="Q146">
        <v>0.75</v>
      </c>
      <c r="R146" t="e">
        <f>Q146*#REF!</f>
        <v>#REF!</v>
      </c>
      <c r="U146" t="e">
        <f t="shared" si="58"/>
        <v>#REF!</v>
      </c>
      <c r="V146" s="238"/>
      <c r="W146" s="238"/>
      <c r="Z146" s="2" t="e">
        <f>#REF!*R146</f>
        <v>#REF!</v>
      </c>
      <c r="AG146" t="e">
        <f>R146*(1-#REF!)</f>
        <v>#REF!</v>
      </c>
      <c r="AH146" s="12" t="e">
        <f t="shared" ref="AH146:AH160" si="59">AG146*#REF!</f>
        <v>#REF!</v>
      </c>
      <c r="AJ146" s="2"/>
      <c r="AK146" s="10"/>
      <c r="AL146" s="14"/>
    </row>
    <row r="147" spans="11:38" x14ac:dyDescent="0.3">
      <c r="K147" t="s">
        <v>30</v>
      </c>
      <c r="L147" s="1" t="s">
        <v>21</v>
      </c>
      <c r="M147" s="1" t="s">
        <v>21</v>
      </c>
      <c r="N147" s="1" t="s">
        <v>18</v>
      </c>
      <c r="O147" s="1"/>
      <c r="P147" s="20"/>
      <c r="Q147">
        <v>0.75</v>
      </c>
      <c r="R147" t="e">
        <f>Q147*#REF!</f>
        <v>#REF!</v>
      </c>
      <c r="U147" t="e">
        <f t="shared" ref="U147:U160" si="60">R147*#REF!</f>
        <v>#REF!</v>
      </c>
      <c r="V147" s="238"/>
      <c r="W147" s="238"/>
      <c r="Z147" s="2" t="e">
        <f>#REF!*R147</f>
        <v>#REF!</v>
      </c>
      <c r="AG147" t="e">
        <f>R147*(1-#REF!)</f>
        <v>#REF!</v>
      </c>
      <c r="AH147" s="12" t="e">
        <f t="shared" si="59"/>
        <v>#REF!</v>
      </c>
      <c r="AJ147" s="2"/>
      <c r="AK147" s="10"/>
      <c r="AL147" s="14"/>
    </row>
    <row r="148" spans="11:38" x14ac:dyDescent="0.3">
      <c r="K148" t="s">
        <v>30</v>
      </c>
      <c r="L148" s="1" t="s">
        <v>21</v>
      </c>
      <c r="M148" s="1" t="s">
        <v>21</v>
      </c>
      <c r="N148" s="1" t="s">
        <v>19</v>
      </c>
      <c r="O148" s="1"/>
      <c r="P148" s="20"/>
      <c r="Q148">
        <v>0.75</v>
      </c>
      <c r="R148" t="e">
        <f>Q148*#REF!</f>
        <v>#REF!</v>
      </c>
      <c r="U148" t="e">
        <f t="shared" si="60"/>
        <v>#REF!</v>
      </c>
      <c r="V148" s="238"/>
      <c r="W148" s="238"/>
      <c r="Z148" s="2" t="e">
        <f>#REF!*R148</f>
        <v>#REF!</v>
      </c>
      <c r="AG148" t="e">
        <f>R148*(1-#REF!)</f>
        <v>#REF!</v>
      </c>
      <c r="AH148" s="12" t="e">
        <f t="shared" si="59"/>
        <v>#REF!</v>
      </c>
      <c r="AJ148" s="2"/>
      <c r="AK148" s="10"/>
      <c r="AL148" s="14"/>
    </row>
    <row r="149" spans="11:38" x14ac:dyDescent="0.3">
      <c r="K149" t="s">
        <v>30</v>
      </c>
      <c r="L149" s="1" t="s">
        <v>21</v>
      </c>
      <c r="M149" s="1" t="s">
        <v>21</v>
      </c>
      <c r="N149" s="1" t="s">
        <v>20</v>
      </c>
      <c r="O149" s="1"/>
      <c r="P149" s="20"/>
      <c r="Q149">
        <v>0.75</v>
      </c>
      <c r="R149" t="e">
        <f>Q149*#REF!</f>
        <v>#REF!</v>
      </c>
      <c r="U149" t="e">
        <f t="shared" si="60"/>
        <v>#REF!</v>
      </c>
      <c r="V149" s="238"/>
      <c r="W149" s="238"/>
      <c r="Z149" s="2" t="e">
        <f>#REF!*R149</f>
        <v>#REF!</v>
      </c>
      <c r="AG149" t="e">
        <f>R149*(1-#REF!)</f>
        <v>#REF!</v>
      </c>
      <c r="AH149" s="12" t="e">
        <f t="shared" si="59"/>
        <v>#REF!</v>
      </c>
      <c r="AJ149" s="2"/>
      <c r="AK149" s="10"/>
      <c r="AL149" s="14"/>
    </row>
    <row r="150" spans="11:38" x14ac:dyDescent="0.3">
      <c r="K150" t="s">
        <v>30</v>
      </c>
      <c r="L150" s="1" t="s">
        <v>21</v>
      </c>
      <c r="M150" s="1" t="s">
        <v>21</v>
      </c>
      <c r="N150" s="1" t="s">
        <v>22</v>
      </c>
      <c r="O150" s="1"/>
      <c r="P150" s="20"/>
      <c r="Q150">
        <v>0.75</v>
      </c>
      <c r="R150" t="e">
        <f>Q150*#REF!</f>
        <v>#REF!</v>
      </c>
      <c r="U150" t="e">
        <f t="shared" si="60"/>
        <v>#REF!</v>
      </c>
      <c r="V150" s="238"/>
      <c r="W150" s="238"/>
      <c r="Z150" s="2" t="e">
        <f>#REF!*R150</f>
        <v>#REF!</v>
      </c>
      <c r="AG150" t="e">
        <f>R150*(1-#REF!)</f>
        <v>#REF!</v>
      </c>
      <c r="AH150" s="12" t="e">
        <f t="shared" si="59"/>
        <v>#REF!</v>
      </c>
      <c r="AJ150" s="2"/>
      <c r="AK150" s="10"/>
      <c r="AL150" s="14"/>
    </row>
    <row r="151" spans="11:38" x14ac:dyDescent="0.3">
      <c r="K151" t="s">
        <v>30</v>
      </c>
      <c r="L151" s="1" t="s">
        <v>22</v>
      </c>
      <c r="M151" s="1" t="s">
        <v>19</v>
      </c>
      <c r="N151" s="1" t="s">
        <v>19</v>
      </c>
      <c r="O151" s="1"/>
      <c r="P151" s="20"/>
      <c r="Q151">
        <v>0.72</v>
      </c>
      <c r="R151" t="e">
        <f>Q151*#REF!</f>
        <v>#REF!</v>
      </c>
      <c r="U151" t="e">
        <f t="shared" si="60"/>
        <v>#REF!</v>
      </c>
      <c r="V151" s="238"/>
      <c r="W151" s="238"/>
      <c r="Z151" s="2" t="e">
        <f>#REF!*R151</f>
        <v>#REF!</v>
      </c>
      <c r="AG151" t="e">
        <f>R151*(1-#REF!)</f>
        <v>#REF!</v>
      </c>
      <c r="AH151" s="12" t="e">
        <f t="shared" si="59"/>
        <v>#REF!</v>
      </c>
      <c r="AJ151" s="2"/>
      <c r="AK151" s="10"/>
      <c r="AL151" s="14"/>
    </row>
    <row r="152" spans="11:38" x14ac:dyDescent="0.3">
      <c r="K152" t="s">
        <v>30</v>
      </c>
      <c r="L152" s="1" t="s">
        <v>22</v>
      </c>
      <c r="M152" s="1" t="s">
        <v>19</v>
      </c>
      <c r="N152" s="1" t="s">
        <v>20</v>
      </c>
      <c r="O152" s="1"/>
      <c r="P152" s="20"/>
      <c r="Q152">
        <v>0.72</v>
      </c>
      <c r="R152" t="e">
        <f>Q152*#REF!</f>
        <v>#REF!</v>
      </c>
      <c r="U152" t="e">
        <f t="shared" si="60"/>
        <v>#REF!</v>
      </c>
      <c r="V152" s="238"/>
      <c r="W152" s="238"/>
      <c r="Z152" s="2" t="e">
        <f>#REF!*R152</f>
        <v>#REF!</v>
      </c>
      <c r="AG152" t="e">
        <f>R152*(1-#REF!)</f>
        <v>#REF!</v>
      </c>
      <c r="AH152" s="12" t="e">
        <f t="shared" si="59"/>
        <v>#REF!</v>
      </c>
      <c r="AJ152" s="2"/>
      <c r="AK152" s="10"/>
      <c r="AL152" s="14"/>
    </row>
    <row r="153" spans="11:38" x14ac:dyDescent="0.3">
      <c r="K153" t="s">
        <v>30</v>
      </c>
      <c r="L153" s="1" t="s">
        <v>22</v>
      </c>
      <c r="M153" s="1" t="s">
        <v>19</v>
      </c>
      <c r="N153" s="1" t="s">
        <v>22</v>
      </c>
      <c r="O153" s="1"/>
      <c r="P153" s="20"/>
      <c r="Q153">
        <v>0.81</v>
      </c>
      <c r="R153" t="e">
        <f>Q153*#REF!</f>
        <v>#REF!</v>
      </c>
      <c r="U153" t="e">
        <f t="shared" si="60"/>
        <v>#REF!</v>
      </c>
      <c r="V153" s="238"/>
      <c r="W153" s="238"/>
      <c r="Z153" s="2" t="e">
        <f>#REF!*R153</f>
        <v>#REF!</v>
      </c>
      <c r="AG153" t="e">
        <f>R153*(1-#REF!)</f>
        <v>#REF!</v>
      </c>
      <c r="AH153" s="12" t="e">
        <f t="shared" si="59"/>
        <v>#REF!</v>
      </c>
      <c r="AJ153" s="2"/>
      <c r="AK153" s="10"/>
      <c r="AL153" s="14"/>
    </row>
    <row r="154" spans="11:38" x14ac:dyDescent="0.3">
      <c r="K154" t="s">
        <v>30</v>
      </c>
      <c r="L154" s="1" t="s">
        <v>22</v>
      </c>
      <c r="M154" s="1" t="s">
        <v>20</v>
      </c>
      <c r="N154" s="1" t="s">
        <v>18</v>
      </c>
      <c r="O154" s="1"/>
      <c r="P154" s="20"/>
      <c r="Q154">
        <v>0.72</v>
      </c>
      <c r="R154" t="e">
        <f>Q154*#REF!</f>
        <v>#REF!</v>
      </c>
      <c r="U154" t="e">
        <f t="shared" si="60"/>
        <v>#REF!</v>
      </c>
      <c r="V154" s="238"/>
      <c r="W154" s="238"/>
      <c r="Z154" s="2" t="e">
        <f>#REF!*R154</f>
        <v>#REF!</v>
      </c>
      <c r="AG154" t="e">
        <f>R154*(1-#REF!)</f>
        <v>#REF!</v>
      </c>
      <c r="AH154" s="12" t="e">
        <f t="shared" si="59"/>
        <v>#REF!</v>
      </c>
      <c r="AJ154" s="2"/>
      <c r="AK154" s="10"/>
      <c r="AL154" s="14"/>
    </row>
    <row r="155" spans="11:38" x14ac:dyDescent="0.3">
      <c r="K155" t="s">
        <v>30</v>
      </c>
      <c r="L155" s="1" t="s">
        <v>22</v>
      </c>
      <c r="M155" s="1" t="s">
        <v>20</v>
      </c>
      <c r="N155" s="1" t="s">
        <v>19</v>
      </c>
      <c r="O155" s="1"/>
      <c r="P155" s="20"/>
      <c r="Q155">
        <v>0.72</v>
      </c>
      <c r="R155" t="e">
        <f>Q155*#REF!</f>
        <v>#REF!</v>
      </c>
      <c r="U155" t="e">
        <f t="shared" si="60"/>
        <v>#REF!</v>
      </c>
      <c r="V155" s="238"/>
      <c r="W155" s="238"/>
      <c r="Z155" s="2" t="e">
        <f>#REF!*R155</f>
        <v>#REF!</v>
      </c>
      <c r="AG155" t="e">
        <f>R155*(1-#REF!)</f>
        <v>#REF!</v>
      </c>
      <c r="AH155" s="12" t="e">
        <f t="shared" si="59"/>
        <v>#REF!</v>
      </c>
      <c r="AJ155" s="2"/>
      <c r="AK155" s="10"/>
      <c r="AL155" s="14"/>
    </row>
    <row r="156" spans="11:38" x14ac:dyDescent="0.3">
      <c r="K156" t="s">
        <v>30</v>
      </c>
      <c r="L156" s="1" t="s">
        <v>22</v>
      </c>
      <c r="M156" s="1" t="s">
        <v>20</v>
      </c>
      <c r="N156" s="1" t="s">
        <v>20</v>
      </c>
      <c r="O156" s="1"/>
      <c r="P156" s="20"/>
      <c r="Q156">
        <v>0.72</v>
      </c>
      <c r="R156" t="e">
        <f>Q156*#REF!</f>
        <v>#REF!</v>
      </c>
      <c r="U156" t="e">
        <f t="shared" si="60"/>
        <v>#REF!</v>
      </c>
      <c r="V156" s="238"/>
      <c r="W156" s="238"/>
      <c r="Z156" s="2" t="e">
        <f>#REF!*R156</f>
        <v>#REF!</v>
      </c>
      <c r="AG156" t="e">
        <f>R156*(1-#REF!)</f>
        <v>#REF!</v>
      </c>
      <c r="AH156" s="12" t="e">
        <f t="shared" si="59"/>
        <v>#REF!</v>
      </c>
      <c r="AJ156" s="2"/>
      <c r="AK156" s="10"/>
      <c r="AL156" s="14"/>
    </row>
    <row r="157" spans="11:38" x14ac:dyDescent="0.3">
      <c r="K157" t="s">
        <v>30</v>
      </c>
      <c r="L157" s="1" t="s">
        <v>22</v>
      </c>
      <c r="M157" s="1" t="s">
        <v>20</v>
      </c>
      <c r="N157" s="1" t="s">
        <v>22</v>
      </c>
      <c r="O157" s="1"/>
      <c r="P157" s="20"/>
      <c r="Q157">
        <v>0.81</v>
      </c>
      <c r="R157" t="e">
        <f>Q157*#REF!</f>
        <v>#REF!</v>
      </c>
      <c r="U157" t="e">
        <f t="shared" si="60"/>
        <v>#REF!</v>
      </c>
      <c r="V157" s="238"/>
      <c r="W157" s="238"/>
      <c r="Z157" s="2" t="e">
        <f>#REF!*R157</f>
        <v>#REF!</v>
      </c>
      <c r="AG157" t="e">
        <f>R157*(1-#REF!)</f>
        <v>#REF!</v>
      </c>
      <c r="AH157" s="12" t="e">
        <f t="shared" si="59"/>
        <v>#REF!</v>
      </c>
      <c r="AJ157" s="2"/>
      <c r="AK157" s="10"/>
      <c r="AL157" s="14"/>
    </row>
    <row r="158" spans="11:38" x14ac:dyDescent="0.3">
      <c r="K158" t="s">
        <v>30</v>
      </c>
      <c r="L158" s="1" t="s">
        <v>22</v>
      </c>
      <c r="M158" s="1" t="s">
        <v>21</v>
      </c>
      <c r="N158" s="1" t="s">
        <v>21</v>
      </c>
      <c r="O158" s="1"/>
      <c r="P158" s="20"/>
      <c r="Q158">
        <v>0.81</v>
      </c>
      <c r="R158" t="e">
        <f>Q158*#REF!</f>
        <v>#REF!</v>
      </c>
      <c r="U158" t="e">
        <f t="shared" si="60"/>
        <v>#REF!</v>
      </c>
      <c r="V158" s="238"/>
      <c r="W158" s="238"/>
      <c r="Z158" s="2" t="e">
        <f>#REF!*R158</f>
        <v>#REF!</v>
      </c>
      <c r="AG158" t="e">
        <f>R158*(1-#REF!)</f>
        <v>#REF!</v>
      </c>
      <c r="AH158" s="12" t="e">
        <f t="shared" si="59"/>
        <v>#REF!</v>
      </c>
      <c r="AJ158" s="2"/>
      <c r="AK158" s="10"/>
      <c r="AL158" s="14"/>
    </row>
    <row r="159" spans="11:38" x14ac:dyDescent="0.3">
      <c r="K159" t="s">
        <v>30</v>
      </c>
      <c r="L159" s="1" t="s">
        <v>22</v>
      </c>
      <c r="M159" s="1" t="s">
        <v>21</v>
      </c>
      <c r="N159" s="1" t="s">
        <v>22</v>
      </c>
      <c r="O159" s="1"/>
      <c r="P159" s="20"/>
      <c r="Q159">
        <v>0.86</v>
      </c>
      <c r="R159" t="e">
        <f>Q159*#REF!</f>
        <v>#REF!</v>
      </c>
      <c r="U159" t="e">
        <f t="shared" si="60"/>
        <v>#REF!</v>
      </c>
      <c r="V159" s="238"/>
      <c r="W159" s="238"/>
      <c r="Z159" s="2" t="e">
        <f>#REF!*R159</f>
        <v>#REF!</v>
      </c>
      <c r="AG159" t="e">
        <f>R159*(1-#REF!)</f>
        <v>#REF!</v>
      </c>
      <c r="AH159" s="12" t="e">
        <f t="shared" si="59"/>
        <v>#REF!</v>
      </c>
      <c r="AJ159" s="2"/>
      <c r="AK159" s="10"/>
      <c r="AL159" s="14"/>
    </row>
    <row r="160" spans="11:38" x14ac:dyDescent="0.3">
      <c r="K160" t="s">
        <v>30</v>
      </c>
      <c r="L160" s="1" t="s">
        <v>22</v>
      </c>
      <c r="M160" s="1" t="s">
        <v>22</v>
      </c>
      <c r="N160" s="1" t="s">
        <v>28</v>
      </c>
      <c r="O160" s="1"/>
      <c r="P160" s="20"/>
      <c r="Q160">
        <v>0.67</v>
      </c>
      <c r="R160" t="e">
        <f>Q160*#REF!</f>
        <v>#REF!</v>
      </c>
      <c r="U160" t="e">
        <f t="shared" si="60"/>
        <v>#REF!</v>
      </c>
      <c r="V160" s="238"/>
      <c r="W160" s="238"/>
      <c r="Z160" s="2" t="e">
        <f>#REF!*R160</f>
        <v>#REF!</v>
      </c>
      <c r="AG160" t="e">
        <f>R160*(1-#REF!)</f>
        <v>#REF!</v>
      </c>
      <c r="AH160" s="12" t="e">
        <f t="shared" si="59"/>
        <v>#REF!</v>
      </c>
      <c r="AJ160" s="2"/>
      <c r="AK160" s="10"/>
      <c r="AL160" s="14"/>
    </row>
    <row r="161" spans="11:38" x14ac:dyDescent="0.3">
      <c r="K161" t="s">
        <v>30</v>
      </c>
      <c r="L161" s="1" t="s">
        <v>22</v>
      </c>
      <c r="M161" s="1" t="s">
        <v>22</v>
      </c>
      <c r="N161" s="1" t="s">
        <v>18</v>
      </c>
      <c r="O161" s="1"/>
      <c r="P161" s="20"/>
      <c r="Q161">
        <v>0.81</v>
      </c>
      <c r="R161" t="e">
        <f>Q161*#REF!</f>
        <v>#REF!</v>
      </c>
      <c r="U161" t="e">
        <f t="shared" ref="U161" si="61">R161*#REF!</f>
        <v>#REF!</v>
      </c>
      <c r="V161" s="238"/>
      <c r="W161" s="238"/>
      <c r="Z161" s="2" t="e">
        <f>#REF!*R161</f>
        <v>#REF!</v>
      </c>
      <c r="AG161" t="e">
        <f>R161*(1-#REF!)</f>
        <v>#REF!</v>
      </c>
      <c r="AH161" s="12" t="e">
        <f t="shared" ref="AH161:AH166" si="62">AG161*#REF!</f>
        <v>#REF!</v>
      </c>
      <c r="AJ161" s="2"/>
      <c r="AK161" s="10"/>
      <c r="AL161" s="14"/>
    </row>
    <row r="162" spans="11:38" x14ac:dyDescent="0.3">
      <c r="K162" t="s">
        <v>30</v>
      </c>
      <c r="L162" s="1" t="s">
        <v>22</v>
      </c>
      <c r="M162" s="1" t="s">
        <v>22</v>
      </c>
      <c r="N162" s="1" t="s">
        <v>19</v>
      </c>
      <c r="O162" s="1"/>
      <c r="P162" s="20"/>
      <c r="Q162">
        <v>0.81</v>
      </c>
      <c r="R162" t="e">
        <f>Q162*#REF!</f>
        <v>#REF!</v>
      </c>
      <c r="U162" t="e">
        <f t="shared" ref="U162:U166" si="63">R162*#REF!</f>
        <v>#REF!</v>
      </c>
      <c r="V162" s="238"/>
      <c r="W162" s="238"/>
      <c r="Z162" s="2" t="e">
        <f>#REF!*R162</f>
        <v>#REF!</v>
      </c>
      <c r="AG162" t="e">
        <f>R162*(1-#REF!)</f>
        <v>#REF!</v>
      </c>
      <c r="AH162" s="12" t="e">
        <f t="shared" si="62"/>
        <v>#REF!</v>
      </c>
      <c r="AJ162" s="2"/>
      <c r="AK162" s="10"/>
      <c r="AL162" s="14"/>
    </row>
    <row r="163" spans="11:38" x14ac:dyDescent="0.3">
      <c r="K163" t="s">
        <v>30</v>
      </c>
      <c r="L163" s="1" t="s">
        <v>22</v>
      </c>
      <c r="M163" s="1" t="s">
        <v>22</v>
      </c>
      <c r="N163" s="1" t="s">
        <v>20</v>
      </c>
      <c r="O163" s="1"/>
      <c r="P163" s="20"/>
      <c r="Q163">
        <v>0.81</v>
      </c>
      <c r="R163" t="e">
        <f>Q163*#REF!</f>
        <v>#REF!</v>
      </c>
      <c r="U163" t="e">
        <f t="shared" si="63"/>
        <v>#REF!</v>
      </c>
      <c r="V163" s="238"/>
      <c r="W163" s="238"/>
      <c r="Z163" s="2" t="e">
        <f>#REF!*R163</f>
        <v>#REF!</v>
      </c>
      <c r="AG163" t="e">
        <f>R163*(1-#REF!)</f>
        <v>#REF!</v>
      </c>
      <c r="AH163" s="12" t="e">
        <f t="shared" si="62"/>
        <v>#REF!</v>
      </c>
      <c r="AJ163" s="2"/>
      <c r="AK163" s="10"/>
      <c r="AL163" s="14"/>
    </row>
    <row r="164" spans="11:38" x14ac:dyDescent="0.3">
      <c r="K164" t="s">
        <v>30</v>
      </c>
      <c r="L164" s="1" t="s">
        <v>22</v>
      </c>
      <c r="M164" s="1" t="s">
        <v>22</v>
      </c>
      <c r="N164" s="1" t="s">
        <v>21</v>
      </c>
      <c r="O164" s="1"/>
      <c r="P164" s="20"/>
      <c r="Q164">
        <v>0.86</v>
      </c>
      <c r="R164" t="e">
        <f>Q164*#REF!</f>
        <v>#REF!</v>
      </c>
      <c r="U164" t="e">
        <f t="shared" si="63"/>
        <v>#REF!</v>
      </c>
      <c r="V164" s="238"/>
      <c r="W164" s="238"/>
      <c r="Z164" s="2" t="e">
        <f>#REF!*R164</f>
        <v>#REF!</v>
      </c>
      <c r="AG164" t="e">
        <f>R164*(1-#REF!)</f>
        <v>#REF!</v>
      </c>
      <c r="AH164" s="12" t="e">
        <f t="shared" si="62"/>
        <v>#REF!</v>
      </c>
      <c r="AJ164" s="2"/>
      <c r="AK164" s="10"/>
      <c r="AL164" s="14"/>
    </row>
    <row r="165" spans="11:38" x14ac:dyDescent="0.3">
      <c r="K165" t="s">
        <v>30</v>
      </c>
      <c r="L165" s="1" t="s">
        <v>22</v>
      </c>
      <c r="M165" s="1" t="s">
        <v>22</v>
      </c>
      <c r="N165" s="1" t="s">
        <v>25</v>
      </c>
      <c r="O165" s="1"/>
      <c r="P165" s="20"/>
      <c r="Q165">
        <v>1</v>
      </c>
      <c r="R165" t="e">
        <f>Q165*#REF!</f>
        <v>#REF!</v>
      </c>
      <c r="U165" t="e">
        <f t="shared" si="63"/>
        <v>#REF!</v>
      </c>
      <c r="V165" s="238"/>
      <c r="W165" s="238"/>
      <c r="Z165" s="2" t="e">
        <f>#REF!*R165</f>
        <v>#REF!</v>
      </c>
      <c r="AG165" t="e">
        <f>R165*(1-#REF!)</f>
        <v>#REF!</v>
      </c>
      <c r="AH165" s="12" t="e">
        <f t="shared" si="62"/>
        <v>#REF!</v>
      </c>
      <c r="AJ165" s="2"/>
      <c r="AK165" s="10"/>
      <c r="AL165" s="14"/>
    </row>
    <row r="166" spans="11:38" x14ac:dyDescent="0.3">
      <c r="K166" t="s">
        <v>30</v>
      </c>
      <c r="L166" s="1" t="s">
        <v>25</v>
      </c>
      <c r="M166" s="1" t="s">
        <v>20</v>
      </c>
      <c r="N166" s="1" t="s">
        <v>20</v>
      </c>
      <c r="O166" s="1"/>
      <c r="P166" s="20"/>
      <c r="Q166">
        <v>0.75</v>
      </c>
      <c r="R166" t="e">
        <f>Q166*#REF!</f>
        <v>#REF!</v>
      </c>
      <c r="U166" t="e">
        <f t="shared" si="63"/>
        <v>#REF!</v>
      </c>
      <c r="V166" s="238"/>
      <c r="W166" s="238"/>
      <c r="Z166" s="2" t="e">
        <f>#REF!*R166</f>
        <v>#REF!</v>
      </c>
      <c r="AG166" t="e">
        <f>R166*(1-#REF!)</f>
        <v>#REF!</v>
      </c>
      <c r="AH166" s="12" t="e">
        <f t="shared" si="62"/>
        <v>#REF!</v>
      </c>
      <c r="AJ166" s="2"/>
      <c r="AK166" s="10"/>
      <c r="AL166" s="14"/>
    </row>
    <row r="167" spans="11:38" x14ac:dyDescent="0.3">
      <c r="K167" t="s">
        <v>30</v>
      </c>
      <c r="L167" s="1" t="s">
        <v>25</v>
      </c>
      <c r="M167" s="1" t="s">
        <v>20</v>
      </c>
      <c r="N167" s="1" t="s">
        <v>22</v>
      </c>
      <c r="O167" s="1"/>
      <c r="P167" s="20"/>
      <c r="Q167">
        <v>0.84</v>
      </c>
      <c r="R167" t="e">
        <f t="shared" ref="R167" si="64">Q167*#REF!</f>
        <v>#REF!</v>
      </c>
      <c r="U167" t="e">
        <f t="shared" ref="U167" si="65">R167*#REF!</f>
        <v>#REF!</v>
      </c>
      <c r="V167" s="238"/>
      <c r="W167" s="238"/>
      <c r="Z167" s="2" t="e">
        <f>#REF!*R167</f>
        <v>#REF!</v>
      </c>
      <c r="AG167" t="e">
        <f>R167*(1-#REF!)</f>
        <v>#REF!</v>
      </c>
      <c r="AH167" s="12" t="e">
        <f t="shared" ref="AH167:AH172" si="66">AG167*#REF!</f>
        <v>#REF!</v>
      </c>
      <c r="AJ167" s="2"/>
      <c r="AK167" s="10"/>
      <c r="AL167" s="14"/>
    </row>
    <row r="168" spans="11:38" x14ac:dyDescent="0.3">
      <c r="K168" t="s">
        <v>30</v>
      </c>
      <c r="L168" s="1" t="s">
        <v>25</v>
      </c>
      <c r="M168" s="1" t="s">
        <v>20</v>
      </c>
      <c r="N168" s="1" t="s">
        <v>25</v>
      </c>
      <c r="O168" s="1"/>
      <c r="P168" s="20"/>
      <c r="Q168">
        <v>0.93</v>
      </c>
      <c r="R168" t="e">
        <f t="shared" ref="R168:R175" si="67">Q168*#REF!</f>
        <v>#REF!</v>
      </c>
      <c r="U168" t="e">
        <f t="shared" ref="U168:U172" si="68">R168*#REF!</f>
        <v>#REF!</v>
      </c>
      <c r="V168" s="238"/>
      <c r="W168" s="238"/>
      <c r="Z168" s="2" t="e">
        <f>#REF!*R168</f>
        <v>#REF!</v>
      </c>
      <c r="AG168" t="e">
        <f>R168*(1-#REF!)</f>
        <v>#REF!</v>
      </c>
      <c r="AH168" s="12" t="e">
        <f t="shared" si="66"/>
        <v>#REF!</v>
      </c>
      <c r="AJ168" s="2"/>
      <c r="AK168" s="10"/>
      <c r="AL168" s="14"/>
    </row>
    <row r="169" spans="11:38" x14ac:dyDescent="0.3">
      <c r="K169" t="s">
        <v>30</v>
      </c>
      <c r="L169" s="1" t="s">
        <v>25</v>
      </c>
      <c r="M169" s="1" t="s">
        <v>22</v>
      </c>
      <c r="N169" s="1" t="s">
        <v>19</v>
      </c>
      <c r="O169" s="1"/>
      <c r="P169" s="20"/>
      <c r="Q169">
        <v>0.84</v>
      </c>
      <c r="R169" t="e">
        <f t="shared" si="67"/>
        <v>#REF!</v>
      </c>
      <c r="U169" t="e">
        <f t="shared" si="68"/>
        <v>#REF!</v>
      </c>
      <c r="V169" s="238"/>
      <c r="W169" s="238"/>
      <c r="Z169" s="2" t="e">
        <f>#REF!*R169</f>
        <v>#REF!</v>
      </c>
      <c r="AG169" t="e">
        <f>R169*(1-#REF!)</f>
        <v>#REF!</v>
      </c>
      <c r="AH169" s="12" t="e">
        <f t="shared" si="66"/>
        <v>#REF!</v>
      </c>
      <c r="AJ169" s="2"/>
      <c r="AK169" s="10"/>
      <c r="AL169" s="14"/>
    </row>
    <row r="170" spans="11:38" x14ac:dyDescent="0.3">
      <c r="K170" t="s">
        <v>30</v>
      </c>
      <c r="L170" s="1" t="s">
        <v>25</v>
      </c>
      <c r="M170" s="1" t="s">
        <v>22</v>
      </c>
      <c r="N170" s="1" t="s">
        <v>20</v>
      </c>
      <c r="O170" s="1"/>
      <c r="P170" s="20"/>
      <c r="Q170">
        <v>0.84</v>
      </c>
      <c r="R170" t="e">
        <f t="shared" si="67"/>
        <v>#REF!</v>
      </c>
      <c r="U170" t="e">
        <f t="shared" si="68"/>
        <v>#REF!</v>
      </c>
      <c r="V170" s="238"/>
      <c r="W170" s="238"/>
      <c r="Z170" s="2" t="e">
        <f>#REF!*R170</f>
        <v>#REF!</v>
      </c>
      <c r="AG170" t="e">
        <f>R170*(1-#REF!)</f>
        <v>#REF!</v>
      </c>
      <c r="AH170" s="12" t="e">
        <f t="shared" si="66"/>
        <v>#REF!</v>
      </c>
      <c r="AJ170" s="2"/>
      <c r="AK170" s="10"/>
      <c r="AL170" s="14"/>
    </row>
    <row r="171" spans="11:38" x14ac:dyDescent="0.3">
      <c r="K171" t="s">
        <v>30</v>
      </c>
      <c r="L171" s="1" t="s">
        <v>25</v>
      </c>
      <c r="M171" s="1" t="s">
        <v>22</v>
      </c>
      <c r="N171" s="1" t="s">
        <v>22</v>
      </c>
      <c r="O171" s="1"/>
      <c r="P171" s="20"/>
      <c r="Q171">
        <v>0.93</v>
      </c>
      <c r="R171" t="e">
        <f t="shared" si="67"/>
        <v>#REF!</v>
      </c>
      <c r="U171" t="e">
        <f t="shared" si="68"/>
        <v>#REF!</v>
      </c>
      <c r="V171" s="238"/>
      <c r="W171" s="238"/>
      <c r="Z171" s="2" t="e">
        <f>#REF!*R171</f>
        <v>#REF!</v>
      </c>
      <c r="AG171" t="e">
        <f>R171*(1-#REF!)</f>
        <v>#REF!</v>
      </c>
      <c r="AH171" s="12" t="e">
        <f t="shared" si="66"/>
        <v>#REF!</v>
      </c>
      <c r="AJ171" s="2"/>
      <c r="AK171" s="10"/>
      <c r="AL171" s="14"/>
    </row>
    <row r="172" spans="11:38" x14ac:dyDescent="0.3">
      <c r="K172" t="s">
        <v>30</v>
      </c>
      <c r="L172" s="1" t="s">
        <v>25</v>
      </c>
      <c r="M172" s="1" t="s">
        <v>22</v>
      </c>
      <c r="N172" s="1" t="s">
        <v>25</v>
      </c>
      <c r="O172" s="1"/>
      <c r="P172" s="20"/>
      <c r="Q172">
        <v>1.02</v>
      </c>
      <c r="R172" t="e">
        <f t="shared" si="67"/>
        <v>#REF!</v>
      </c>
      <c r="U172" t="e">
        <f t="shared" si="68"/>
        <v>#REF!</v>
      </c>
      <c r="V172" s="238"/>
      <c r="W172" s="238"/>
      <c r="Z172" s="2" t="e">
        <f>#REF!*R172</f>
        <v>#REF!</v>
      </c>
      <c r="AG172" t="e">
        <f>R172*(1-#REF!)</f>
        <v>#REF!</v>
      </c>
      <c r="AH172" s="12" t="e">
        <f t="shared" si="66"/>
        <v>#REF!</v>
      </c>
      <c r="AJ172" s="2"/>
      <c r="AK172" s="10"/>
      <c r="AL172" s="14"/>
    </row>
    <row r="173" spans="11:38" x14ac:dyDescent="0.3">
      <c r="K173" t="s">
        <v>30</v>
      </c>
      <c r="L173" s="1" t="s">
        <v>25</v>
      </c>
      <c r="M173" s="1" t="s">
        <v>25</v>
      </c>
      <c r="N173" s="1" t="s">
        <v>18</v>
      </c>
      <c r="O173" s="1"/>
      <c r="P173" s="20"/>
      <c r="Q173">
        <v>0.84</v>
      </c>
      <c r="R173" t="e">
        <f t="shared" si="67"/>
        <v>#REF!</v>
      </c>
      <c r="U173" t="e">
        <f>R173*#REF!</f>
        <v>#REF!</v>
      </c>
      <c r="V173" s="238"/>
      <c r="W173" s="238"/>
      <c r="Z173" s="2" t="e">
        <f>#REF!*R173</f>
        <v>#REF!</v>
      </c>
      <c r="AG173" t="e">
        <f>R173*(1-#REF!)</f>
        <v>#REF!</v>
      </c>
      <c r="AH173" s="12" t="e">
        <f>AG173*#REF!</f>
        <v>#REF!</v>
      </c>
      <c r="AJ173" s="2"/>
      <c r="AK173" s="10"/>
      <c r="AL173" s="14"/>
    </row>
    <row r="174" spans="11:38" x14ac:dyDescent="0.3">
      <c r="K174" t="s">
        <v>30</v>
      </c>
      <c r="L174" s="1" t="s">
        <v>25</v>
      </c>
      <c r="M174" s="1" t="s">
        <v>25</v>
      </c>
      <c r="N174" s="1" t="s">
        <v>19</v>
      </c>
      <c r="O174" s="1"/>
      <c r="P174" s="20"/>
      <c r="Q174">
        <v>0.93</v>
      </c>
      <c r="R174" t="e">
        <f t="shared" si="67"/>
        <v>#REF!</v>
      </c>
      <c r="U174" t="e">
        <f>R174*#REF!</f>
        <v>#REF!</v>
      </c>
      <c r="V174" s="238"/>
      <c r="W174" s="238"/>
      <c r="Z174" s="2" t="e">
        <f>#REF!*R174</f>
        <v>#REF!</v>
      </c>
      <c r="AG174" t="e">
        <f>R174*(1-#REF!)</f>
        <v>#REF!</v>
      </c>
      <c r="AH174" s="12" t="e">
        <f>AG174*#REF!</f>
        <v>#REF!</v>
      </c>
      <c r="AJ174" s="2"/>
      <c r="AK174" s="10"/>
      <c r="AL174" s="14"/>
    </row>
    <row r="175" spans="11:38" x14ac:dyDescent="0.3">
      <c r="K175" t="s">
        <v>30</v>
      </c>
      <c r="L175" s="1" t="s">
        <v>25</v>
      </c>
      <c r="M175" s="1" t="s">
        <v>25</v>
      </c>
      <c r="N175" s="1" t="s">
        <v>20</v>
      </c>
      <c r="O175" s="1"/>
      <c r="P175" s="20"/>
      <c r="Q175">
        <v>0.93</v>
      </c>
      <c r="R175" t="e">
        <f t="shared" si="67"/>
        <v>#REF!</v>
      </c>
      <c r="U175" t="e">
        <f>R175*#REF!</f>
        <v>#REF!</v>
      </c>
      <c r="V175" s="238"/>
      <c r="W175" s="238"/>
      <c r="Z175" s="2" t="e">
        <f>#REF!*R175</f>
        <v>#REF!</v>
      </c>
      <c r="AG175" t="e">
        <f>R175*(1-#REF!)</f>
        <v>#REF!</v>
      </c>
      <c r="AH175" s="12" t="e">
        <f>AG175*#REF!</f>
        <v>#REF!</v>
      </c>
      <c r="AJ175" s="2"/>
      <c r="AK175" s="10"/>
      <c r="AL175" s="14"/>
    </row>
    <row r="176" spans="11:38" x14ac:dyDescent="0.3">
      <c r="K176" t="s">
        <v>30</v>
      </c>
      <c r="L176" s="1" t="s">
        <v>25</v>
      </c>
      <c r="M176" s="1" t="s">
        <v>25</v>
      </c>
      <c r="N176" s="1" t="s">
        <v>21</v>
      </c>
      <c r="O176" s="1"/>
      <c r="P176" s="20"/>
      <c r="Q176">
        <v>0.98</v>
      </c>
      <c r="R176" t="e">
        <f t="shared" ref="R176" si="69">Q176*#REF!</f>
        <v>#REF!</v>
      </c>
      <c r="U176" t="e">
        <f>R176*#REF!</f>
        <v>#REF!</v>
      </c>
      <c r="V176" s="238"/>
      <c r="W176" s="238"/>
      <c r="Z176" s="2" t="e">
        <f>#REF!*R176</f>
        <v>#REF!</v>
      </c>
      <c r="AG176" t="e">
        <f>R176*(1-#REF!)</f>
        <v>#REF!</v>
      </c>
      <c r="AH176" s="12" t="e">
        <f>AG176*#REF!</f>
        <v>#REF!</v>
      </c>
      <c r="AJ176" s="2"/>
      <c r="AK176" s="10"/>
      <c r="AL176" s="14"/>
    </row>
    <row r="177" spans="11:38" x14ac:dyDescent="0.3">
      <c r="K177" t="s">
        <v>30</v>
      </c>
      <c r="L177" s="1" t="s">
        <v>25</v>
      </c>
      <c r="M177" s="1" t="s">
        <v>25</v>
      </c>
      <c r="N177" s="1" t="s">
        <v>22</v>
      </c>
      <c r="O177" s="1"/>
      <c r="P177" s="20"/>
      <c r="Q177">
        <v>1.02</v>
      </c>
      <c r="R177" t="e">
        <f t="shared" ref="R177" si="70">Q177*#REF!</f>
        <v>#REF!</v>
      </c>
      <c r="U177" t="e">
        <f>R177*#REF!</f>
        <v>#REF!</v>
      </c>
      <c r="V177" s="238"/>
      <c r="W177" s="238"/>
      <c r="Z177" s="2" t="e">
        <f>#REF!*R177</f>
        <v>#REF!</v>
      </c>
      <c r="AG177" t="e">
        <f>R177*(1-#REF!)</f>
        <v>#REF!</v>
      </c>
      <c r="AH177" s="12" t="e">
        <f>AG177*#REF!</f>
        <v>#REF!</v>
      </c>
      <c r="AJ177" s="2"/>
      <c r="AK177" s="10"/>
      <c r="AL177" s="14"/>
    </row>
    <row r="178" spans="11:38" x14ac:dyDescent="0.3">
      <c r="K178" t="s">
        <v>30</v>
      </c>
      <c r="L178" s="1" t="s">
        <v>25</v>
      </c>
      <c r="M178" s="1" t="s">
        <v>25</v>
      </c>
      <c r="N178" s="1" t="s">
        <v>26</v>
      </c>
      <c r="O178" s="1"/>
      <c r="P178" s="20"/>
      <c r="Q178">
        <v>1.2</v>
      </c>
      <c r="R178" t="e">
        <f>Q178*#REF!</f>
        <v>#REF!</v>
      </c>
      <c r="U178" t="e">
        <f>R178*#REF!</f>
        <v>#REF!</v>
      </c>
      <c r="V178" s="238"/>
      <c r="W178" s="238"/>
      <c r="Z178" s="2" t="e">
        <f>#REF!*R178</f>
        <v>#REF!</v>
      </c>
      <c r="AG178" t="e">
        <f>R178*(1-#REF!)</f>
        <v>#REF!</v>
      </c>
      <c r="AH178" s="12" t="e">
        <f>AG178*#REF!</f>
        <v>#REF!</v>
      </c>
      <c r="AJ178" s="2"/>
      <c r="AK178" s="10"/>
      <c r="AL178" s="14"/>
    </row>
    <row r="179" spans="11:38" x14ac:dyDescent="0.3">
      <c r="K179" t="s">
        <v>30</v>
      </c>
      <c r="L179" s="1" t="s">
        <v>25</v>
      </c>
      <c r="M179" s="1" t="s">
        <v>25</v>
      </c>
      <c r="N179" s="1" t="s">
        <v>31</v>
      </c>
      <c r="O179" s="1"/>
      <c r="P179" s="20"/>
      <c r="Q179">
        <v>1.29</v>
      </c>
      <c r="R179" t="e">
        <f>Q179*#REF!</f>
        <v>#REF!</v>
      </c>
      <c r="U179" t="e">
        <f>R179*#REF!</f>
        <v>#REF!</v>
      </c>
      <c r="V179" s="238"/>
      <c r="W179" s="238"/>
      <c r="Z179" s="2" t="e">
        <f>#REF!*R179</f>
        <v>#REF!</v>
      </c>
      <c r="AG179" t="e">
        <f>R179*(1-#REF!)</f>
        <v>#REF!</v>
      </c>
      <c r="AH179" s="12" t="e">
        <f>AG179*#REF!</f>
        <v>#REF!</v>
      </c>
      <c r="AJ179" s="2"/>
      <c r="AK179" s="10"/>
      <c r="AL179" s="14"/>
    </row>
    <row r="180" spans="11:38" x14ac:dyDescent="0.3">
      <c r="K180" t="s">
        <v>30</v>
      </c>
      <c r="L180" s="1" t="s">
        <v>26</v>
      </c>
      <c r="M180" s="1" t="s">
        <v>20</v>
      </c>
      <c r="N180" s="1" t="s">
        <v>26</v>
      </c>
      <c r="O180" s="1"/>
      <c r="P180" s="20"/>
      <c r="Q180">
        <v>0.97</v>
      </c>
      <c r="R180" t="e">
        <f>Q180*#REF!</f>
        <v>#REF!</v>
      </c>
      <c r="U180" t="e">
        <f>R180*#REF!</f>
        <v>#REF!</v>
      </c>
      <c r="V180" s="238"/>
      <c r="W180" s="238"/>
      <c r="Z180" s="2" t="e">
        <f>#REF!*R180</f>
        <v>#REF!</v>
      </c>
      <c r="AG180" t="e">
        <f>R180*(1-#REF!)</f>
        <v>#REF!</v>
      </c>
      <c r="AH180" s="12" t="e">
        <f>AG180*#REF!</f>
        <v>#REF!</v>
      </c>
      <c r="AJ180" s="2"/>
      <c r="AK180" s="10"/>
      <c r="AL180" s="14"/>
    </row>
    <row r="181" spans="11:38" x14ac:dyDescent="0.3">
      <c r="K181" t="s">
        <v>30</v>
      </c>
      <c r="L181" s="1" t="s">
        <v>26</v>
      </c>
      <c r="M181" s="1" t="s">
        <v>22</v>
      </c>
      <c r="N181" s="1" t="s">
        <v>20</v>
      </c>
      <c r="O181" s="1"/>
      <c r="P181" s="20"/>
      <c r="Q181">
        <v>0.81</v>
      </c>
      <c r="R181" t="e">
        <f>Q181*#REF!</f>
        <v>#REF!</v>
      </c>
      <c r="U181" t="e">
        <f>R181*#REF!</f>
        <v>#REF!</v>
      </c>
      <c r="V181" s="238"/>
      <c r="W181" s="238"/>
      <c r="Z181" s="2" t="e">
        <f>#REF!*R181</f>
        <v>#REF!</v>
      </c>
      <c r="AG181" t="e">
        <f>R181*(1-#REF!)</f>
        <v>#REF!</v>
      </c>
      <c r="AH181" s="12" t="e">
        <f>AG181*#REF!</f>
        <v>#REF!</v>
      </c>
      <c r="AJ181" s="2"/>
      <c r="AK181" s="10"/>
      <c r="AL181" s="14"/>
    </row>
    <row r="182" spans="11:38" x14ac:dyDescent="0.3">
      <c r="K182" t="s">
        <v>30</v>
      </c>
      <c r="L182" s="1" t="s">
        <v>26</v>
      </c>
      <c r="M182" s="1" t="s">
        <v>22</v>
      </c>
      <c r="N182" s="1" t="s">
        <v>22</v>
      </c>
      <c r="O182" s="1"/>
      <c r="P182" s="20"/>
      <c r="Q182">
        <v>0.89</v>
      </c>
      <c r="R182" t="e">
        <f>Q182*#REF!</f>
        <v>#REF!</v>
      </c>
      <c r="U182" t="e">
        <f>R182*#REF!</f>
        <v>#REF!</v>
      </c>
      <c r="V182" s="238"/>
      <c r="W182" s="238"/>
      <c r="Z182" s="2" t="e">
        <f>#REF!*R182</f>
        <v>#REF!</v>
      </c>
      <c r="AG182" t="e">
        <f>R182*(1-#REF!)</f>
        <v>#REF!</v>
      </c>
      <c r="AH182" s="12" t="e">
        <f>AG182*#REF!</f>
        <v>#REF!</v>
      </c>
      <c r="AJ182" s="2"/>
      <c r="AK182" s="10"/>
      <c r="AL182" s="14"/>
    </row>
    <row r="183" spans="11:38" x14ac:dyDescent="0.3">
      <c r="K183" t="s">
        <v>30</v>
      </c>
      <c r="L183" s="1" t="s">
        <v>26</v>
      </c>
      <c r="M183" s="1" t="s">
        <v>22</v>
      </c>
      <c r="N183" s="1" t="s">
        <v>25</v>
      </c>
      <c r="O183" s="1"/>
      <c r="P183" s="20"/>
      <c r="Q183">
        <v>0.97</v>
      </c>
      <c r="R183" t="e">
        <f>Q183*#REF!</f>
        <v>#REF!</v>
      </c>
      <c r="U183" t="e">
        <f>R183*#REF!</f>
        <v>#REF!</v>
      </c>
      <c r="V183" s="238"/>
      <c r="W183" s="238"/>
      <c r="Z183" s="2" t="e">
        <f>#REF!*R183</f>
        <v>#REF!</v>
      </c>
      <c r="AG183" t="e">
        <f>R183*(1-#REF!)</f>
        <v>#REF!</v>
      </c>
      <c r="AH183" s="12" t="e">
        <f>AG183*#REF!</f>
        <v>#REF!</v>
      </c>
      <c r="AJ183" s="2"/>
      <c r="AK183" s="10"/>
      <c r="AL183" s="14"/>
    </row>
    <row r="184" spans="11:38" x14ac:dyDescent="0.3">
      <c r="K184" t="s">
        <v>30</v>
      </c>
      <c r="L184" s="1" t="s">
        <v>26</v>
      </c>
      <c r="M184" s="1" t="s">
        <v>22</v>
      </c>
      <c r="N184" s="1" t="s">
        <v>26</v>
      </c>
      <c r="O184" s="1"/>
      <c r="P184" s="20"/>
      <c r="Q184">
        <v>1.05</v>
      </c>
      <c r="R184" t="e">
        <f>Q184*#REF!</f>
        <v>#REF!</v>
      </c>
      <c r="U184" t="e">
        <f>R184*#REF!</f>
        <v>#REF!</v>
      </c>
      <c r="V184" s="238"/>
      <c r="W184" s="238"/>
      <c r="Z184" s="2" t="e">
        <f>#REF!*R184</f>
        <v>#REF!</v>
      </c>
      <c r="AG184" t="e">
        <f>R184*(1-#REF!)</f>
        <v>#REF!</v>
      </c>
      <c r="AH184" s="12" t="e">
        <f>AG184*#REF!</f>
        <v>#REF!</v>
      </c>
      <c r="AJ184" s="2"/>
      <c r="AK184" s="10"/>
      <c r="AL184" s="14"/>
    </row>
    <row r="185" spans="11:38" x14ac:dyDescent="0.3">
      <c r="K185" t="s">
        <v>30</v>
      </c>
      <c r="L185" s="1" t="s">
        <v>26</v>
      </c>
      <c r="M185" s="1" t="s">
        <v>25</v>
      </c>
      <c r="N185" s="1" t="s">
        <v>20</v>
      </c>
      <c r="O185" s="1"/>
      <c r="P185" s="20"/>
      <c r="Q185">
        <v>0.89</v>
      </c>
      <c r="R185" t="e">
        <f>Q185*#REF!</f>
        <v>#REF!</v>
      </c>
      <c r="U185" t="e">
        <f>R185*#REF!</f>
        <v>#REF!</v>
      </c>
      <c r="Z185" s="2" t="e">
        <f>#REF!*R185</f>
        <v>#REF!</v>
      </c>
      <c r="AG185" t="e">
        <f>R185*(1-#REF!)</f>
        <v>#REF!</v>
      </c>
      <c r="AH185" s="12" t="e">
        <f>AG185*#REF!</f>
        <v>#REF!</v>
      </c>
      <c r="AJ185" s="2"/>
      <c r="AK185" s="10"/>
      <c r="AL185" s="14"/>
    </row>
    <row r="186" spans="11:38" x14ac:dyDescent="0.3">
      <c r="K186" t="s">
        <v>30</v>
      </c>
      <c r="L186" s="1" t="s">
        <v>26</v>
      </c>
      <c r="M186" s="1" t="s">
        <v>25</v>
      </c>
      <c r="N186" s="1" t="s">
        <v>22</v>
      </c>
      <c r="O186" s="1"/>
      <c r="P186" s="20"/>
      <c r="Q186">
        <v>0.97</v>
      </c>
      <c r="R186" t="e">
        <f>Q186*#REF!</f>
        <v>#REF!</v>
      </c>
      <c r="U186" t="e">
        <f>R186*#REF!</f>
        <v>#REF!</v>
      </c>
      <c r="Z186" s="2" t="e">
        <f>#REF!*R186</f>
        <v>#REF!</v>
      </c>
      <c r="AG186" t="e">
        <f>R186*(1-#REF!)</f>
        <v>#REF!</v>
      </c>
      <c r="AH186" s="12" t="e">
        <f>AG186*#REF!</f>
        <v>#REF!</v>
      </c>
      <c r="AJ186" s="2"/>
      <c r="AK186" s="10"/>
      <c r="AL186" s="14"/>
    </row>
    <row r="187" spans="11:38" x14ac:dyDescent="0.3">
      <c r="K187" t="s">
        <v>30</v>
      </c>
      <c r="L187" s="1" t="s">
        <v>26</v>
      </c>
      <c r="M187" s="1" t="s">
        <v>25</v>
      </c>
      <c r="N187" s="1" t="s">
        <v>25</v>
      </c>
      <c r="O187" s="1"/>
      <c r="P187" s="20"/>
      <c r="Q187">
        <v>1.05</v>
      </c>
      <c r="R187" t="e">
        <f>Q187*#REF!</f>
        <v>#REF!</v>
      </c>
      <c r="U187" t="e">
        <f>R187*#REF!</f>
        <v>#REF!</v>
      </c>
      <c r="Z187" s="2" t="e">
        <f>#REF!*R187</f>
        <v>#REF!</v>
      </c>
      <c r="AG187" t="e">
        <f>R187*(1-#REF!)</f>
        <v>#REF!</v>
      </c>
      <c r="AH187" s="12" t="e">
        <f>AG187*#REF!</f>
        <v>#REF!</v>
      </c>
      <c r="AJ187" s="2"/>
      <c r="AK187" s="10"/>
      <c r="AL187" s="14"/>
    </row>
    <row r="188" spans="11:38" x14ac:dyDescent="0.3">
      <c r="K188" t="s">
        <v>30</v>
      </c>
      <c r="L188" s="1" t="s">
        <v>26</v>
      </c>
      <c r="M188" s="1" t="s">
        <v>25</v>
      </c>
      <c r="N188" s="1" t="s">
        <v>26</v>
      </c>
      <c r="O188" s="1"/>
      <c r="P188" s="20"/>
      <c r="Q188">
        <v>1.1200000000000001</v>
      </c>
      <c r="R188" t="e">
        <f>Q188*#REF!</f>
        <v>#REF!</v>
      </c>
      <c r="U188" t="e">
        <f>R188*#REF!</f>
        <v>#REF!</v>
      </c>
      <c r="Z188" s="2" t="e">
        <f>#REF!*R188</f>
        <v>#REF!</v>
      </c>
      <c r="AG188" t="e">
        <f>R188*(1-#REF!)</f>
        <v>#REF!</v>
      </c>
      <c r="AH188" s="12" t="e">
        <f>AG188*#REF!</f>
        <v>#REF!</v>
      </c>
      <c r="AJ188" s="2"/>
      <c r="AK188" s="10"/>
      <c r="AL188" s="14"/>
    </row>
    <row r="189" spans="11:38" x14ac:dyDescent="0.3">
      <c r="K189" t="s">
        <v>30</v>
      </c>
      <c r="L189" s="1" t="s">
        <v>26</v>
      </c>
      <c r="M189" s="1" t="s">
        <v>26</v>
      </c>
      <c r="N189" s="1" t="s">
        <v>19</v>
      </c>
      <c r="O189" s="1"/>
      <c r="P189" s="20"/>
      <c r="Q189">
        <v>0.93</v>
      </c>
      <c r="R189" t="e">
        <f>Q189*#REF!</f>
        <v>#REF!</v>
      </c>
      <c r="U189" t="e">
        <f>R189*#REF!</f>
        <v>#REF!</v>
      </c>
      <c r="Z189" s="2" t="e">
        <f>#REF!*R189</f>
        <v>#REF!</v>
      </c>
      <c r="AG189" t="e">
        <f>R189*(1-#REF!)</f>
        <v>#REF!</v>
      </c>
      <c r="AH189" s="12" t="e">
        <f>AG189*#REF!</f>
        <v>#REF!</v>
      </c>
      <c r="AJ189" s="2"/>
      <c r="AK189" s="10"/>
      <c r="AL189" s="14"/>
    </row>
    <row r="190" spans="11:38" x14ac:dyDescent="0.3">
      <c r="K190" t="s">
        <v>30</v>
      </c>
      <c r="L190" s="1" t="s">
        <v>26</v>
      </c>
      <c r="M190" s="1" t="s">
        <v>26</v>
      </c>
      <c r="N190" s="1" t="s">
        <v>20</v>
      </c>
      <c r="O190" s="1"/>
      <c r="P190" s="20"/>
      <c r="Q190">
        <v>0.97</v>
      </c>
      <c r="R190" t="e">
        <f>Q190*#REF!</f>
        <v>#REF!</v>
      </c>
      <c r="U190" t="e">
        <f>R190*#REF!</f>
        <v>#REF!</v>
      </c>
      <c r="Z190" s="2" t="e">
        <f>#REF!*R190</f>
        <v>#REF!</v>
      </c>
      <c r="AG190" t="e">
        <f>R190*(1-#REF!)</f>
        <v>#REF!</v>
      </c>
      <c r="AH190" s="12" t="e">
        <f>AG190*#REF!</f>
        <v>#REF!</v>
      </c>
      <c r="AJ190" s="2"/>
      <c r="AK190" s="10"/>
      <c r="AL190" s="14"/>
    </row>
    <row r="191" spans="11:38" x14ac:dyDescent="0.3">
      <c r="K191" t="s">
        <v>30</v>
      </c>
      <c r="L191" s="1" t="s">
        <v>26</v>
      </c>
      <c r="M191" s="1" t="s">
        <v>26</v>
      </c>
      <c r="N191" s="1" t="s">
        <v>22</v>
      </c>
      <c r="O191" s="1"/>
      <c r="P191" s="20"/>
      <c r="Q191">
        <v>1.05</v>
      </c>
      <c r="R191" t="e">
        <f>Q191*#REF!</f>
        <v>#REF!</v>
      </c>
      <c r="U191" t="e">
        <f>R191*#REF!</f>
        <v>#REF!</v>
      </c>
      <c r="Z191" s="2" t="e">
        <f>#REF!*R191</f>
        <v>#REF!</v>
      </c>
      <c r="AG191" t="e">
        <f>R191*(1-#REF!)</f>
        <v>#REF!</v>
      </c>
      <c r="AH191" s="12" t="e">
        <f>AG191*#REF!</f>
        <v>#REF!</v>
      </c>
      <c r="AJ191" s="2"/>
      <c r="AK191" s="10"/>
      <c r="AL191" s="14"/>
    </row>
    <row r="192" spans="11:38" x14ac:dyDescent="0.3">
      <c r="K192" t="s">
        <v>30</v>
      </c>
      <c r="L192" s="1" t="s">
        <v>26</v>
      </c>
      <c r="M192" s="1" t="s">
        <v>26</v>
      </c>
      <c r="N192" s="1" t="s">
        <v>25</v>
      </c>
      <c r="O192" s="1"/>
      <c r="P192" s="20"/>
      <c r="Q192">
        <v>1.1200000000000001</v>
      </c>
      <c r="R192" t="e">
        <f>Q192*#REF!</f>
        <v>#REF!</v>
      </c>
      <c r="U192" t="e">
        <f>R192*#REF!</f>
        <v>#REF!</v>
      </c>
      <c r="Z192" s="2" t="e">
        <f>#REF!*R192</f>
        <v>#REF!</v>
      </c>
      <c r="AG192" t="e">
        <f>R192*(1-#REF!)</f>
        <v>#REF!</v>
      </c>
      <c r="AH192" s="12" t="e">
        <f>AG192*#REF!</f>
        <v>#REF!</v>
      </c>
      <c r="AJ192" s="2"/>
      <c r="AK192" s="10"/>
      <c r="AL192" s="14"/>
    </row>
    <row r="193" spans="11:38" x14ac:dyDescent="0.3">
      <c r="K193" t="s">
        <v>30</v>
      </c>
      <c r="L193" s="1" t="s">
        <v>26</v>
      </c>
      <c r="M193" s="1" t="s">
        <v>26</v>
      </c>
      <c r="N193" s="1" t="s">
        <v>31</v>
      </c>
      <c r="O193" s="1"/>
      <c r="P193" s="20"/>
      <c r="Q193">
        <v>1.28</v>
      </c>
      <c r="R193" t="e">
        <f>Q193*#REF!</f>
        <v>#REF!</v>
      </c>
      <c r="U193" t="e">
        <f t="shared" ref="U193" si="71">R193*#REF!</f>
        <v>#REF!</v>
      </c>
      <c r="Z193" s="2" t="e">
        <f>#REF!*R193</f>
        <v>#REF!</v>
      </c>
      <c r="AG193" t="e">
        <f>R193*(1-#REF!)</f>
        <v>#REF!</v>
      </c>
      <c r="AH193" s="12" t="e">
        <f t="shared" ref="AH193:AH195" si="72">AG193*#REF!</f>
        <v>#REF!</v>
      </c>
      <c r="AJ193" s="2"/>
      <c r="AK193" s="10"/>
      <c r="AL193" s="14"/>
    </row>
    <row r="194" spans="11:38" x14ac:dyDescent="0.3">
      <c r="K194" t="s">
        <v>24</v>
      </c>
      <c r="L194" s="1" t="s">
        <v>18</v>
      </c>
      <c r="M194" s="1"/>
      <c r="N194" s="1"/>
      <c r="O194" s="1"/>
      <c r="P194" s="20"/>
      <c r="Q194">
        <v>0.47</v>
      </c>
      <c r="R194" t="e">
        <f t="shared" ref="R194:R196" si="73">Q194*#REF!</f>
        <v>#REF!</v>
      </c>
      <c r="U194" t="e">
        <f t="shared" ref="U194:U195" si="74">R194*#REF!</f>
        <v>#REF!</v>
      </c>
      <c r="Z194" s="2" t="e">
        <f>#REF!*R194</f>
        <v>#REF!</v>
      </c>
      <c r="AG194" t="e">
        <f>R194*(1-#REF!)</f>
        <v>#REF!</v>
      </c>
      <c r="AH194" s="12" t="e">
        <f t="shared" si="72"/>
        <v>#REF!</v>
      </c>
      <c r="AJ194" s="2"/>
      <c r="AK194" s="10"/>
      <c r="AL194" s="14"/>
    </row>
    <row r="195" spans="11:38" x14ac:dyDescent="0.3">
      <c r="K195" t="s">
        <v>24</v>
      </c>
      <c r="L195" s="1" t="s">
        <v>19</v>
      </c>
      <c r="M195" s="1"/>
      <c r="N195" s="1"/>
      <c r="O195" s="1"/>
      <c r="P195" s="20"/>
      <c r="Q195">
        <v>0.47</v>
      </c>
      <c r="R195" t="e">
        <f t="shared" si="73"/>
        <v>#REF!</v>
      </c>
      <c r="U195" t="e">
        <f t="shared" si="74"/>
        <v>#REF!</v>
      </c>
      <c r="Z195" s="2" t="e">
        <f>#REF!*R195</f>
        <v>#REF!</v>
      </c>
      <c r="AG195" t="e">
        <f>R195*(1-#REF!)</f>
        <v>#REF!</v>
      </c>
      <c r="AH195" s="12" t="e">
        <f t="shared" si="72"/>
        <v>#REF!</v>
      </c>
      <c r="AJ195" s="2"/>
      <c r="AK195" s="10"/>
      <c r="AL195" s="14"/>
    </row>
    <row r="196" spans="11:38" x14ac:dyDescent="0.3">
      <c r="K196" t="s">
        <v>24</v>
      </c>
      <c r="L196" s="1" t="s">
        <v>20</v>
      </c>
      <c r="M196" s="1"/>
      <c r="N196" s="1"/>
      <c r="O196" s="1"/>
      <c r="P196" s="20"/>
      <c r="Q196">
        <v>0.47</v>
      </c>
      <c r="R196" t="e">
        <f t="shared" si="73"/>
        <v>#REF!</v>
      </c>
      <c r="U196" t="e">
        <f>R196*#REF!</f>
        <v>#REF!</v>
      </c>
      <c r="Z196" s="2" t="e">
        <f>#REF!*R196</f>
        <v>#REF!</v>
      </c>
      <c r="AG196" t="e">
        <f>R196*(1-#REF!)</f>
        <v>#REF!</v>
      </c>
      <c r="AH196" s="12" t="e">
        <f>AG196*#REF!</f>
        <v>#REF!</v>
      </c>
      <c r="AJ196" s="2"/>
      <c r="AK196" s="10"/>
      <c r="AL196" s="14"/>
    </row>
    <row r="197" spans="11:38" x14ac:dyDescent="0.3">
      <c r="K197" t="s">
        <v>24</v>
      </c>
      <c r="L197" s="1" t="s">
        <v>21</v>
      </c>
      <c r="M197" s="1"/>
      <c r="N197" s="1"/>
      <c r="O197" s="1"/>
      <c r="P197" s="20"/>
      <c r="Q197">
        <v>0.56000000000000005</v>
      </c>
      <c r="R197" t="e">
        <f>Q197*#REF!</f>
        <v>#REF!</v>
      </c>
      <c r="U197" t="e">
        <f>R197*#REF!</f>
        <v>#REF!</v>
      </c>
      <c r="Z197" s="2" t="e">
        <f>#REF!*R197</f>
        <v>#REF!</v>
      </c>
      <c r="AG197" t="e">
        <f>R197*(1-#REF!)</f>
        <v>#REF!</v>
      </c>
      <c r="AH197" s="12" t="e">
        <f>AG197*#REF!</f>
        <v>#REF!</v>
      </c>
      <c r="AJ197" s="2"/>
      <c r="AK197" s="10"/>
      <c r="AL197" s="14"/>
    </row>
    <row r="198" spans="11:38" x14ac:dyDescent="0.3">
      <c r="K198" t="s">
        <v>24</v>
      </c>
      <c r="L198" s="1" t="s">
        <v>22</v>
      </c>
      <c r="M198" s="1"/>
      <c r="N198" s="1"/>
      <c r="O198" s="1"/>
      <c r="P198" s="20"/>
      <c r="Q198">
        <v>0.62</v>
      </c>
      <c r="R198" t="e">
        <f>Q198*#REF!</f>
        <v>#REF!</v>
      </c>
      <c r="U198" t="e">
        <f>R198*#REF!</f>
        <v>#REF!</v>
      </c>
      <c r="Z198" s="2" t="e">
        <f>#REF!*R198</f>
        <v>#REF!</v>
      </c>
      <c r="AG198" t="e">
        <f>R198*(1-#REF!)</f>
        <v>#REF!</v>
      </c>
      <c r="AH198" s="12" t="e">
        <f>AG198*#REF!</f>
        <v>#REF!</v>
      </c>
      <c r="AJ198" s="2"/>
      <c r="AK198" s="10"/>
      <c r="AL198" s="14"/>
    </row>
    <row r="199" spans="11:38" x14ac:dyDescent="0.3">
      <c r="K199" t="s">
        <v>24</v>
      </c>
      <c r="L199" s="1" t="s">
        <v>23</v>
      </c>
      <c r="M199" s="1"/>
      <c r="N199" s="1"/>
      <c r="O199" s="1"/>
      <c r="P199" s="20"/>
      <c r="Q199">
        <v>0.69</v>
      </c>
      <c r="R199" t="e">
        <f>Q199*#REF!</f>
        <v>#REF!</v>
      </c>
      <c r="U199" t="e">
        <f>R199*#REF!</f>
        <v>#REF!</v>
      </c>
      <c r="Z199" s="2" t="e">
        <f>#REF!*R199</f>
        <v>#REF!</v>
      </c>
      <c r="AG199" t="e">
        <f>R199*(1-#REF!)</f>
        <v>#REF!</v>
      </c>
      <c r="AH199" s="12" t="e">
        <f>AG199*#REF!</f>
        <v>#REF!</v>
      </c>
      <c r="AJ199" s="2"/>
      <c r="AK199" s="10"/>
      <c r="AL199" s="14"/>
    </row>
    <row r="200" spans="11:38" x14ac:dyDescent="0.3">
      <c r="K200" t="s">
        <v>24</v>
      </c>
      <c r="L200" s="1" t="s">
        <v>25</v>
      </c>
      <c r="M200" s="1"/>
      <c r="N200" s="1"/>
      <c r="O200" s="1"/>
      <c r="P200" s="20"/>
      <c r="Q200">
        <v>0.75</v>
      </c>
      <c r="R200" t="e">
        <f>Q200*#REF!</f>
        <v>#REF!</v>
      </c>
      <c r="U200" t="e">
        <f>R200*#REF!</f>
        <v>#REF!</v>
      </c>
      <c r="Z200" s="2" t="e">
        <f>#REF!*R200</f>
        <v>#REF!</v>
      </c>
      <c r="AG200" t="e">
        <f>R200*(1-#REF!)</f>
        <v>#REF!</v>
      </c>
      <c r="AH200" s="12" t="e">
        <f>AG200*#REF!</f>
        <v>#REF!</v>
      </c>
      <c r="AJ200" s="2"/>
      <c r="AK200" s="10"/>
      <c r="AL200" s="14"/>
    </row>
    <row r="201" spans="11:38" x14ac:dyDescent="0.3">
      <c r="K201" t="s">
        <v>24</v>
      </c>
      <c r="L201" s="1" t="s">
        <v>26</v>
      </c>
      <c r="M201" s="1"/>
      <c r="N201" s="1"/>
      <c r="O201" s="1"/>
      <c r="P201" s="20"/>
      <c r="Q201">
        <v>0.81</v>
      </c>
      <c r="R201" t="e">
        <f>Q201*#REF!</f>
        <v>#REF!</v>
      </c>
      <c r="U201" t="e">
        <f>R201*#REF!</f>
        <v>#REF!</v>
      </c>
      <c r="Z201" s="2" t="e">
        <f>#REF!*R201</f>
        <v>#REF!</v>
      </c>
      <c r="AG201" t="e">
        <f>R201*(1-#REF!)</f>
        <v>#REF!</v>
      </c>
      <c r="AH201" s="12" t="e">
        <f>AG201*#REF!</f>
        <v>#REF!</v>
      </c>
      <c r="AJ201" s="2"/>
      <c r="AK201" s="10"/>
      <c r="AL201" s="14"/>
    </row>
    <row r="202" spans="11:38" ht="15.6" x14ac:dyDescent="0.3">
      <c r="U202" t="e">
        <f>SUM(U15:U82)</f>
        <v>#REF!</v>
      </c>
      <c r="Z202" s="17"/>
      <c r="AA202" s="18"/>
      <c r="AB202" s="18"/>
      <c r="AC202" s="18"/>
      <c r="AD202" s="18"/>
      <c r="AE202" s="19">
        <f>SUM(AE15:AE193)</f>
        <v>0</v>
      </c>
      <c r="AF202" s="19"/>
      <c r="AH202" s="16" t="e">
        <f>SUM(AH15:AH82)</f>
        <v>#REF!</v>
      </c>
      <c r="AL202" s="19"/>
    </row>
    <row r="203" spans="11:38" x14ac:dyDescent="0.3">
      <c r="AH203" s="35" t="e">
        <f>(U202-AH202)/U202</f>
        <v>#REF!</v>
      </c>
    </row>
  </sheetData>
  <sheetProtection algorithmName="SHA-512" hashValue="3GO22M2B6Jr/JBQLWFrRKUZwMEUOwgTtF3XB/2ksgPsIT9Axc1SU/Aw+8FGFSeJfs45LXYTgdrSEJ0VsyQfHhg==" saltValue="a3tCl8i9XM8eusrw/teXsQ==" spinCount="100000" sheet="1" objects="1" scenarios="1"/>
  <mergeCells count="42">
    <mergeCell ref="V13:AE13"/>
    <mergeCell ref="AF13:AL13"/>
    <mergeCell ref="K42:P42"/>
    <mergeCell ref="D5:E5"/>
    <mergeCell ref="F5:G5"/>
    <mergeCell ref="B30:D30"/>
    <mergeCell ref="B29:D29"/>
    <mergeCell ref="B25:C25"/>
    <mergeCell ref="E25:G25"/>
    <mergeCell ref="B33:D33"/>
    <mergeCell ref="B18:C18"/>
    <mergeCell ref="B19:C19"/>
    <mergeCell ref="E18:G18"/>
    <mergeCell ref="B21:C21"/>
    <mergeCell ref="B22:C22"/>
    <mergeCell ref="B20:C20"/>
    <mergeCell ref="E19:G19"/>
    <mergeCell ref="E21:G21"/>
    <mergeCell ref="E22:G22"/>
    <mergeCell ref="S12:T12"/>
    <mergeCell ref="B4:H4"/>
    <mergeCell ref="B15:C15"/>
    <mergeCell ref="B17:C17"/>
    <mergeCell ref="B16:C16"/>
    <mergeCell ref="E16:G16"/>
    <mergeCell ref="E17:G17"/>
    <mergeCell ref="E15:G15"/>
    <mergeCell ref="B14:C14"/>
    <mergeCell ref="E14:G14"/>
    <mergeCell ref="B56:D56"/>
    <mergeCell ref="B55:D55"/>
    <mergeCell ref="B26:H26"/>
    <mergeCell ref="B48:D48"/>
    <mergeCell ref="B52:H52"/>
    <mergeCell ref="B49:D49"/>
    <mergeCell ref="B40:D40"/>
    <mergeCell ref="B42:D42"/>
    <mergeCell ref="B43:D43"/>
    <mergeCell ref="B46:D46"/>
    <mergeCell ref="B47:D47"/>
    <mergeCell ref="B41:D41"/>
    <mergeCell ref="B31:D31"/>
  </mergeCells>
  <conditionalFormatting sqref="G55:G56 G43 G45:G46">
    <cfRule type="cellIs" dxfId="15" priority="15" operator="greaterThan">
      <formula>0</formula>
    </cfRule>
    <cfRule type="cellIs" dxfId="14" priority="16" operator="lessThanOrEqual">
      <formula>0</formula>
    </cfRule>
  </conditionalFormatting>
  <conditionalFormatting sqref="G31 G49">
    <cfRule type="cellIs" dxfId="13" priority="13" operator="greaterThan">
      <formula>0</formula>
    </cfRule>
    <cfRule type="cellIs" dxfId="12" priority="14" operator="lessThanOrEqual">
      <formula>0</formula>
    </cfRule>
  </conditionalFormatting>
  <conditionalFormatting sqref="G59">
    <cfRule type="cellIs" dxfId="11" priority="11" operator="greaterThan">
      <formula>0</formula>
    </cfRule>
    <cfRule type="cellIs" dxfId="10" priority="12" operator="lessThanOrEqual">
      <formula>0</formula>
    </cfRule>
  </conditionalFormatting>
  <conditionalFormatting sqref="G41">
    <cfRule type="cellIs" dxfId="9" priority="9" operator="greaterThan">
      <formula>0</formula>
    </cfRule>
    <cfRule type="cellIs" dxfId="8" priority="10" operator="lessThanOrEqual">
      <formula>0</formula>
    </cfRule>
  </conditionalFormatting>
  <conditionalFormatting sqref="G57">
    <cfRule type="cellIs" dxfId="7" priority="7" operator="greaterThan">
      <formula>0</formula>
    </cfRule>
    <cfRule type="cellIs" dxfId="6" priority="8" operator="lessThanOrEqual">
      <formula>0</formula>
    </cfRule>
  </conditionalFormatting>
  <conditionalFormatting sqref="E55">
    <cfRule type="cellIs" dxfId="5" priority="6" operator="lessThan">
      <formula>$F$55</formula>
    </cfRule>
  </conditionalFormatting>
  <conditionalFormatting sqref="E56">
    <cfRule type="cellIs" dxfId="4" priority="5" operator="lessThan">
      <formula>$F$56</formula>
    </cfRule>
  </conditionalFormatting>
  <conditionalFormatting sqref="E59">
    <cfRule type="cellIs" dxfId="3" priority="3" operator="lessThan">
      <formula>$F$59</formula>
    </cfRule>
    <cfRule type="cellIs" dxfId="2" priority="4" operator="lessThan">
      <formula>$F$55</formula>
    </cfRule>
  </conditionalFormatting>
  <conditionalFormatting sqref="E60">
    <cfRule type="cellIs" dxfId="1" priority="2" operator="greaterThan">
      <formula>0</formula>
    </cfRule>
  </conditionalFormatting>
  <conditionalFormatting sqref="E61">
    <cfRule type="cellIs" dxfId="0" priority="1" operator="greaterThan">
      <formula>0</formula>
    </cfRule>
  </conditionalFormatting>
  <pageMargins left="0.7" right="0.7" top="0.75" bottom="0.75" header="0.3" footer="0.3"/>
  <pageSetup scale="41" orientation="landscape" r:id="rId1"/>
  <rowBreaks count="1" manualBreakCount="1">
    <brk id="65" max="16383" man="1"/>
  </rowBreaks>
  <colBreaks count="1" manualBreakCount="1">
    <brk id="10" max="200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topLeftCell="A58" workbookViewId="0">
      <selection activeCell="O31" sqref="O31"/>
    </sheetView>
  </sheetViews>
  <sheetFormatPr defaultRowHeight="14.4" x14ac:dyDescent="0.3"/>
  <sheetData/>
  <sheetProtection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19" workbookViewId="0">
      <selection activeCell="P32" sqref="P32"/>
    </sheetView>
  </sheetViews>
  <sheetFormatPr defaultRowHeight="14.4" x14ac:dyDescent="0.3"/>
  <sheetData/>
  <sheetProtection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Value Calc 2.0</vt:lpstr>
      <vt:lpstr>MCAA Basic Assumptions</vt:lpstr>
      <vt:lpstr>MCAA Labor Unit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Dustin B Searcy</dc:creator>
  <cp:keywords/>
  <dc:description/>
  <cp:lastModifiedBy>Christopher</cp:lastModifiedBy>
  <cp:revision/>
  <dcterms:created xsi:type="dcterms:W3CDTF">2014-08-21T20:03:13Z</dcterms:created>
  <dcterms:modified xsi:type="dcterms:W3CDTF">2018-02-17T17:12:33Z</dcterms:modified>
</cp:coreProperties>
</file>